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R:\Budget Performance\2023 June\"/>
    </mc:Choice>
  </mc:AlternateContent>
  <bookViews>
    <workbookView xWindow="0" yWindow="0" windowWidth="23040" windowHeight="8496"/>
  </bookViews>
  <sheets>
    <sheet name="BATELEC I" sheetId="2" r:id="rId1"/>
    <sheet name="BATELEC II" sheetId="3" r:id="rId2"/>
    <sheet name="FLECO" sheetId="4" r:id="rId3"/>
    <sheet name="QUEZELCO I" sheetId="5" r:id="rId4"/>
    <sheet name="QUEZELCO II" sheetId="6" r:id="rId5"/>
  </sheets>
  <externalReferences>
    <externalReference r:id="rId6"/>
    <externalReference r:id="rId7"/>
    <externalReference r:id="rId8"/>
    <externalReference r:id="rId9"/>
    <externalReference r:id="rId10"/>
  </externalReferences>
  <definedNames>
    <definedName name="_xlnm.Print_Titles" localSheetId="0">'BATELEC I'!$1:$12</definedName>
    <definedName name="_xlnm.Print_Titles" localSheetId="1">'BATELEC II'!$1:$12</definedName>
    <definedName name="_xlnm.Print_Titles" localSheetId="2">FLECO!$1:$12</definedName>
    <definedName name="_xlnm.Print_Titles" localSheetId="3">'QUEZELCO I'!$1:$12</definedName>
    <definedName name="_xlnm.Print_Titles" localSheetId="4">'QUEZELCO II'!$1:$12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0" i="6" l="1"/>
  <c r="B97" i="6"/>
  <c r="B96" i="6"/>
  <c r="B95" i="6"/>
  <c r="D95" i="6" s="1"/>
  <c r="E95" i="6" s="1"/>
  <c r="B94" i="6"/>
  <c r="D94" i="6" s="1"/>
  <c r="E94" i="6" s="1"/>
  <c r="B93" i="6"/>
  <c r="D93" i="6" s="1"/>
  <c r="E93" i="6" s="1"/>
  <c r="B92" i="6"/>
  <c r="D92" i="6" s="1"/>
  <c r="E92" i="6" s="1"/>
  <c r="B91" i="6"/>
  <c r="D86" i="6"/>
  <c r="E86" i="6" s="1"/>
  <c r="B86" i="6"/>
  <c r="B85" i="6"/>
  <c r="D85" i="6" s="1"/>
  <c r="E85" i="6" s="1"/>
  <c r="B84" i="6"/>
  <c r="B81" i="6"/>
  <c r="B80" i="6"/>
  <c r="D80" i="6" s="1"/>
  <c r="E80" i="6" s="1"/>
  <c r="B79" i="6"/>
  <c r="B78" i="6"/>
  <c r="D78" i="6" s="1"/>
  <c r="E78" i="6" s="1"/>
  <c r="D77" i="6"/>
  <c r="E77" i="6" s="1"/>
  <c r="B77" i="6"/>
  <c r="B76" i="6"/>
  <c r="B75" i="6"/>
  <c r="B74" i="6"/>
  <c r="D74" i="6" s="1"/>
  <c r="E74" i="6" s="1"/>
  <c r="B73" i="6"/>
  <c r="D73" i="6" s="1"/>
  <c r="E73" i="6" s="1"/>
  <c r="B72" i="6"/>
  <c r="B71" i="6"/>
  <c r="D71" i="6" s="1"/>
  <c r="E71" i="6" s="1"/>
  <c r="B70" i="6"/>
  <c r="B82" i="6" s="1"/>
  <c r="B67" i="6"/>
  <c r="B66" i="6"/>
  <c r="D66" i="6" s="1"/>
  <c r="E66" i="6" s="1"/>
  <c r="B65" i="6"/>
  <c r="B64" i="6"/>
  <c r="D64" i="6" s="1"/>
  <c r="E64" i="6" s="1"/>
  <c r="B63" i="6"/>
  <c r="B61" i="6"/>
  <c r="D61" i="6" s="1"/>
  <c r="E61" i="6" s="1"/>
  <c r="B60" i="6"/>
  <c r="B59" i="6"/>
  <c r="D59" i="6" s="1"/>
  <c r="E59" i="6" s="1"/>
  <c r="B58" i="6"/>
  <c r="D58" i="6" s="1"/>
  <c r="E58" i="6" s="1"/>
  <c r="B57" i="6"/>
  <c r="D57" i="6" s="1"/>
  <c r="E57" i="6" s="1"/>
  <c r="B56" i="6"/>
  <c r="B55" i="6"/>
  <c r="D55" i="6" s="1"/>
  <c r="E55" i="6" s="1"/>
  <c r="B54" i="6"/>
  <c r="D54" i="6" s="1"/>
  <c r="E54" i="6" s="1"/>
  <c r="B53" i="6"/>
  <c r="B52" i="6"/>
  <c r="B51" i="6"/>
  <c r="D51" i="6" s="1"/>
  <c r="E51" i="6" s="1"/>
  <c r="B50" i="6"/>
  <c r="D50" i="6" s="1"/>
  <c r="E50" i="6" s="1"/>
  <c r="B49" i="6"/>
  <c r="B48" i="6"/>
  <c r="B47" i="6"/>
  <c r="D47" i="6" s="1"/>
  <c r="E47" i="6" s="1"/>
  <c r="B46" i="6"/>
  <c r="B45" i="6"/>
  <c r="B42" i="6"/>
  <c r="B41" i="6"/>
  <c r="B40" i="6"/>
  <c r="D40" i="6" s="1"/>
  <c r="E40" i="6" s="1"/>
  <c r="B39" i="6"/>
  <c r="D39" i="6" s="1"/>
  <c r="E39" i="6" s="1"/>
  <c r="B38" i="6"/>
  <c r="B37" i="6"/>
  <c r="D37" i="6" s="1"/>
  <c r="E37" i="6" s="1"/>
  <c r="D36" i="6"/>
  <c r="E36" i="6" s="1"/>
  <c r="B36" i="6"/>
  <c r="B35" i="6"/>
  <c r="D35" i="6" s="1"/>
  <c r="E35" i="6" s="1"/>
  <c r="B34" i="6"/>
  <c r="B33" i="6"/>
  <c r="B32" i="6"/>
  <c r="D32" i="6" s="1"/>
  <c r="E32" i="6" s="1"/>
  <c r="B31" i="6"/>
  <c r="D31" i="6" s="1"/>
  <c r="E31" i="6" s="1"/>
  <c r="B30" i="6"/>
  <c r="B29" i="6"/>
  <c r="B28" i="6"/>
  <c r="D27" i="6"/>
  <c r="E27" i="6" s="1"/>
  <c r="B27" i="6"/>
  <c r="B26" i="6"/>
  <c r="D26" i="6" s="1"/>
  <c r="E26" i="6" s="1"/>
  <c r="B25" i="6"/>
  <c r="D25" i="6" s="1"/>
  <c r="E25" i="6" s="1"/>
  <c r="B24" i="6"/>
  <c r="D24" i="6" s="1"/>
  <c r="E24" i="6" s="1"/>
  <c r="B23" i="6"/>
  <c r="B22" i="6"/>
  <c r="D22" i="6" s="1"/>
  <c r="E22" i="6" s="1"/>
  <c r="B21" i="6"/>
  <c r="B20" i="6"/>
  <c r="B19" i="6"/>
  <c r="B18" i="6"/>
  <c r="D18" i="6" s="1"/>
  <c r="E18" i="6" s="1"/>
  <c r="B17" i="6"/>
  <c r="B16" i="6"/>
  <c r="B13" i="6"/>
  <c r="B9" i="6"/>
  <c r="D65" i="6" l="1"/>
  <c r="E65" i="6" s="1"/>
  <c r="D76" i="6"/>
  <c r="E76" i="6" s="1"/>
  <c r="D23" i="6"/>
  <c r="E23" i="6" s="1"/>
  <c r="D38" i="6"/>
  <c r="E38" i="6" s="1"/>
  <c r="D52" i="6"/>
  <c r="E52" i="6" s="1"/>
  <c r="D97" i="6"/>
  <c r="E97" i="6" s="1"/>
  <c r="D48" i="6"/>
  <c r="E48" i="6" s="1"/>
  <c r="B98" i="6"/>
  <c r="D30" i="6"/>
  <c r="E30" i="6" s="1"/>
  <c r="D29" i="6"/>
  <c r="E29" i="6" s="1"/>
  <c r="D20" i="6"/>
  <c r="E20" i="6" s="1"/>
  <c r="D67" i="6"/>
  <c r="E67" i="6" s="1"/>
  <c r="D72" i="6"/>
  <c r="E72" i="6" s="1"/>
  <c r="D81" i="6"/>
  <c r="E81" i="6" s="1"/>
  <c r="D91" i="6"/>
  <c r="E91" i="6" s="1"/>
  <c r="D28" i="6"/>
  <c r="E28" i="6" s="1"/>
  <c r="D56" i="6"/>
  <c r="E56" i="6" s="1"/>
  <c r="D17" i="6"/>
  <c r="E17" i="6" s="1"/>
  <c r="D21" i="6"/>
  <c r="E21" i="6" s="1"/>
  <c r="D49" i="6"/>
  <c r="E49" i="6" s="1"/>
  <c r="D60" i="6"/>
  <c r="E60" i="6" s="1"/>
  <c r="D79" i="6"/>
  <c r="E79" i="6" s="1"/>
  <c r="B87" i="6"/>
  <c r="D87" i="6" s="1"/>
  <c r="E87" i="6" s="1"/>
  <c r="D41" i="6"/>
  <c r="E41" i="6" s="1"/>
  <c r="B68" i="6"/>
  <c r="D75" i="6"/>
  <c r="E75" i="6" s="1"/>
  <c r="D45" i="6"/>
  <c r="E45" i="6" s="1"/>
  <c r="D53" i="6"/>
  <c r="E53" i="6" s="1"/>
  <c r="D84" i="6"/>
  <c r="E84" i="6" s="1"/>
  <c r="B100" i="5"/>
  <c r="B97" i="5"/>
  <c r="D97" i="5" s="1"/>
  <c r="E97" i="5" s="1"/>
  <c r="B96" i="5"/>
  <c r="D96" i="5" s="1"/>
  <c r="E96" i="5" s="1"/>
  <c r="B95" i="5"/>
  <c r="D95" i="5" s="1"/>
  <c r="E95" i="5" s="1"/>
  <c r="B94" i="5"/>
  <c r="D94" i="5" s="1"/>
  <c r="E94" i="5" s="1"/>
  <c r="D93" i="5"/>
  <c r="E93" i="5" s="1"/>
  <c r="B93" i="5"/>
  <c r="B92" i="5"/>
  <c r="B91" i="5"/>
  <c r="B86" i="5"/>
  <c r="D86" i="5" s="1"/>
  <c r="E86" i="5" s="1"/>
  <c r="B85" i="5"/>
  <c r="D85" i="5" s="1"/>
  <c r="E85" i="5" s="1"/>
  <c r="B84" i="5"/>
  <c r="B87" i="5" s="1"/>
  <c r="B81" i="5"/>
  <c r="D81" i="5" s="1"/>
  <c r="E81" i="5" s="1"/>
  <c r="B80" i="5"/>
  <c r="D80" i="5" s="1"/>
  <c r="E80" i="5" s="1"/>
  <c r="B79" i="5"/>
  <c r="D79" i="5" s="1"/>
  <c r="E79" i="5" s="1"/>
  <c r="B78" i="5"/>
  <c r="D78" i="5" s="1"/>
  <c r="E78" i="5" s="1"/>
  <c r="B77" i="5"/>
  <c r="D77" i="5" s="1"/>
  <c r="E77" i="5" s="1"/>
  <c r="B76" i="5"/>
  <c r="D76" i="5" s="1"/>
  <c r="E76" i="5" s="1"/>
  <c r="B75" i="5"/>
  <c r="D75" i="5" s="1"/>
  <c r="E75" i="5" s="1"/>
  <c r="B74" i="5"/>
  <c r="D74" i="5" s="1"/>
  <c r="E74" i="5" s="1"/>
  <c r="D73" i="5"/>
  <c r="E73" i="5" s="1"/>
  <c r="B73" i="5"/>
  <c r="B72" i="5"/>
  <c r="D72" i="5" s="1"/>
  <c r="E72" i="5" s="1"/>
  <c r="B71" i="5"/>
  <c r="B70" i="5"/>
  <c r="B67" i="5"/>
  <c r="D67" i="5" s="1"/>
  <c r="E67" i="5" s="1"/>
  <c r="B66" i="5"/>
  <c r="D66" i="5" s="1"/>
  <c r="E66" i="5" s="1"/>
  <c r="B65" i="5"/>
  <c r="D65" i="5" s="1"/>
  <c r="E65" i="5" s="1"/>
  <c r="D64" i="5"/>
  <c r="E64" i="5" s="1"/>
  <c r="B64" i="5"/>
  <c r="B63" i="5"/>
  <c r="B61" i="5"/>
  <c r="D61" i="5" s="1"/>
  <c r="E61" i="5" s="1"/>
  <c r="B60" i="5"/>
  <c r="D60" i="5" s="1"/>
  <c r="E60" i="5" s="1"/>
  <c r="B59" i="5"/>
  <c r="D59" i="5" s="1"/>
  <c r="E59" i="5" s="1"/>
  <c r="B58" i="5"/>
  <c r="D58" i="5" s="1"/>
  <c r="E58" i="5" s="1"/>
  <c r="B57" i="5"/>
  <c r="D57" i="5" s="1"/>
  <c r="E57" i="5" s="1"/>
  <c r="B56" i="5"/>
  <c r="D56" i="5" s="1"/>
  <c r="E56" i="5" s="1"/>
  <c r="B55" i="5"/>
  <c r="D54" i="5"/>
  <c r="E54" i="5" s="1"/>
  <c r="B54" i="5"/>
  <c r="B53" i="5"/>
  <c r="D53" i="5" s="1"/>
  <c r="E53" i="5" s="1"/>
  <c r="B52" i="5"/>
  <c r="D52" i="5" s="1"/>
  <c r="E52" i="5" s="1"/>
  <c r="B51" i="5"/>
  <c r="D51" i="5" s="1"/>
  <c r="E51" i="5" s="1"/>
  <c r="B50" i="5"/>
  <c r="D50" i="5" s="1"/>
  <c r="E50" i="5" s="1"/>
  <c r="B49" i="5"/>
  <c r="D49" i="5" s="1"/>
  <c r="E49" i="5" s="1"/>
  <c r="B48" i="5"/>
  <c r="D48" i="5" s="1"/>
  <c r="E48" i="5" s="1"/>
  <c r="B47" i="5"/>
  <c r="D47" i="5" s="1"/>
  <c r="E47" i="5" s="1"/>
  <c r="B46" i="5"/>
  <c r="B45" i="5"/>
  <c r="B42" i="5"/>
  <c r="B41" i="5"/>
  <c r="D41" i="5" s="1"/>
  <c r="E41" i="5" s="1"/>
  <c r="B40" i="5"/>
  <c r="D40" i="5" s="1"/>
  <c r="E40" i="5" s="1"/>
  <c r="B39" i="5"/>
  <c r="D39" i="5" s="1"/>
  <c r="E39" i="5" s="1"/>
  <c r="B38" i="5"/>
  <c r="D38" i="5" s="1"/>
  <c r="E38" i="5" s="1"/>
  <c r="B37" i="5"/>
  <c r="D37" i="5" s="1"/>
  <c r="E37" i="5" s="1"/>
  <c r="B36" i="5"/>
  <c r="D36" i="5" s="1"/>
  <c r="E36" i="5" s="1"/>
  <c r="B35" i="5"/>
  <c r="D35" i="5" s="1"/>
  <c r="E35" i="5" s="1"/>
  <c r="B34" i="5"/>
  <c r="D34" i="5" s="1"/>
  <c r="E34" i="5" s="1"/>
  <c r="B33" i="5"/>
  <c r="B32" i="5"/>
  <c r="D32" i="5" s="1"/>
  <c r="E32" i="5" s="1"/>
  <c r="B31" i="5"/>
  <c r="D31" i="5" s="1"/>
  <c r="E31" i="5" s="1"/>
  <c r="B30" i="5"/>
  <c r="B29" i="5"/>
  <c r="B28" i="5"/>
  <c r="D28" i="5" s="1"/>
  <c r="E28" i="5" s="1"/>
  <c r="B27" i="5"/>
  <c r="D27" i="5" s="1"/>
  <c r="E27" i="5" s="1"/>
  <c r="D26" i="5"/>
  <c r="E26" i="5" s="1"/>
  <c r="B26" i="5"/>
  <c r="B25" i="5"/>
  <c r="D25" i="5" s="1"/>
  <c r="E25" i="5" s="1"/>
  <c r="B24" i="5"/>
  <c r="D24" i="5" s="1"/>
  <c r="E24" i="5" s="1"/>
  <c r="B23" i="5"/>
  <c r="D23" i="5" s="1"/>
  <c r="E23" i="5" s="1"/>
  <c r="B22" i="5"/>
  <c r="D22" i="5" s="1"/>
  <c r="E22" i="5" s="1"/>
  <c r="B21" i="5"/>
  <c r="D21" i="5" s="1"/>
  <c r="E21" i="5" s="1"/>
  <c r="D20" i="5"/>
  <c r="E20" i="5" s="1"/>
  <c r="B20" i="5"/>
  <c r="B19" i="5"/>
  <c r="B18" i="5"/>
  <c r="D18" i="5" s="1"/>
  <c r="E18" i="5" s="1"/>
  <c r="B17" i="5"/>
  <c r="B16" i="5"/>
  <c r="B13" i="5"/>
  <c r="B9" i="5"/>
  <c r="B88" i="6" l="1"/>
  <c r="B99" i="6" s="1"/>
  <c r="B101" i="6" s="1"/>
  <c r="B82" i="5"/>
  <c r="B68" i="5"/>
  <c r="B98" i="5"/>
  <c r="D45" i="5"/>
  <c r="E45" i="5" s="1"/>
  <c r="D17" i="5"/>
  <c r="E17" i="5" s="1"/>
  <c r="D55" i="5"/>
  <c r="E55" i="5" s="1"/>
  <c r="D91" i="5"/>
  <c r="E91" i="5" s="1"/>
  <c r="D63" i="5"/>
  <c r="E63" i="5" s="1"/>
  <c r="D68" i="5"/>
  <c r="E68" i="5" s="1"/>
  <c r="D71" i="5"/>
  <c r="E71" i="5" s="1"/>
  <c r="D33" i="5"/>
  <c r="E33" i="5" s="1"/>
  <c r="B88" i="5"/>
  <c r="D96" i="6"/>
  <c r="E96" i="6" s="1"/>
  <c r="D98" i="6"/>
  <c r="E98" i="6" s="1"/>
  <c r="D92" i="5"/>
  <c r="E92" i="5" s="1"/>
  <c r="D70" i="6"/>
  <c r="E70" i="6" s="1"/>
  <c r="D82" i="6"/>
  <c r="E82" i="6" s="1"/>
  <c r="D19" i="5"/>
  <c r="E19" i="5" s="1"/>
  <c r="D33" i="6"/>
  <c r="E33" i="6" s="1"/>
  <c r="D34" i="6"/>
  <c r="E34" i="6" s="1"/>
  <c r="D63" i="6"/>
  <c r="E63" i="6" s="1"/>
  <c r="D68" i="6"/>
  <c r="E68" i="6" s="1"/>
  <c r="B100" i="4"/>
  <c r="B97" i="4"/>
  <c r="D97" i="4" s="1"/>
  <c r="E97" i="4" s="1"/>
  <c r="B96" i="4"/>
  <c r="D96" i="4" s="1"/>
  <c r="E96" i="4" s="1"/>
  <c r="B95" i="4"/>
  <c r="B94" i="4"/>
  <c r="D94" i="4" s="1"/>
  <c r="E94" i="4" s="1"/>
  <c r="B93" i="4"/>
  <c r="D93" i="4" s="1"/>
  <c r="E93" i="4" s="1"/>
  <c r="B92" i="4"/>
  <c r="D92" i="4" s="1"/>
  <c r="E92" i="4" s="1"/>
  <c r="B91" i="4"/>
  <c r="B86" i="4"/>
  <c r="D86" i="4" s="1"/>
  <c r="E86" i="4" s="1"/>
  <c r="B85" i="4"/>
  <c r="D85" i="4" s="1"/>
  <c r="E85" i="4" s="1"/>
  <c r="B84" i="4"/>
  <c r="B87" i="4" s="1"/>
  <c r="B81" i="4"/>
  <c r="D81" i="4" s="1"/>
  <c r="E81" i="4" s="1"/>
  <c r="B80" i="4"/>
  <c r="B79" i="4"/>
  <c r="D79" i="4" s="1"/>
  <c r="E79" i="4" s="1"/>
  <c r="B78" i="4"/>
  <c r="D78" i="4" s="1"/>
  <c r="E78" i="4" s="1"/>
  <c r="B77" i="4"/>
  <c r="D77" i="4" s="1"/>
  <c r="E77" i="4" s="1"/>
  <c r="B76" i="4"/>
  <c r="D76" i="4" s="1"/>
  <c r="E76" i="4" s="1"/>
  <c r="B75" i="4"/>
  <c r="D75" i="4" s="1"/>
  <c r="E75" i="4" s="1"/>
  <c r="B74" i="4"/>
  <c r="B73" i="4"/>
  <c r="D73" i="4" s="1"/>
  <c r="E73" i="4" s="1"/>
  <c r="D72" i="4"/>
  <c r="E72" i="4" s="1"/>
  <c r="B72" i="4"/>
  <c r="B71" i="4"/>
  <c r="B70" i="4"/>
  <c r="B67" i="4"/>
  <c r="D67" i="4" s="1"/>
  <c r="E67" i="4" s="1"/>
  <c r="B66" i="4"/>
  <c r="D66" i="4" s="1"/>
  <c r="E66" i="4" s="1"/>
  <c r="B65" i="4"/>
  <c r="D65" i="4" s="1"/>
  <c r="E65" i="4" s="1"/>
  <c r="B64" i="4"/>
  <c r="D64" i="4" s="1"/>
  <c r="E64" i="4" s="1"/>
  <c r="B63" i="4"/>
  <c r="B68" i="4" s="1"/>
  <c r="B61" i="4"/>
  <c r="D61" i="4" s="1"/>
  <c r="E61" i="4" s="1"/>
  <c r="B60" i="4"/>
  <c r="D60" i="4" s="1"/>
  <c r="E60" i="4" s="1"/>
  <c r="B59" i="4"/>
  <c r="D59" i="4" s="1"/>
  <c r="E59" i="4" s="1"/>
  <c r="B58" i="4"/>
  <c r="B57" i="4"/>
  <c r="D57" i="4" s="1"/>
  <c r="E57" i="4" s="1"/>
  <c r="B56" i="4"/>
  <c r="D56" i="4" s="1"/>
  <c r="E56" i="4" s="1"/>
  <c r="B55" i="4"/>
  <c r="D55" i="4" s="1"/>
  <c r="E55" i="4" s="1"/>
  <c r="B54" i="4"/>
  <c r="D54" i="4" s="1"/>
  <c r="E54" i="4" s="1"/>
  <c r="B53" i="4"/>
  <c r="D53" i="4" s="1"/>
  <c r="E53" i="4" s="1"/>
  <c r="B52" i="4"/>
  <c r="D52" i="4" s="1"/>
  <c r="E52" i="4" s="1"/>
  <c r="B51" i="4"/>
  <c r="D51" i="4" s="1"/>
  <c r="E51" i="4" s="1"/>
  <c r="B50" i="4"/>
  <c r="B49" i="4"/>
  <c r="D49" i="4" s="1"/>
  <c r="E49" i="4" s="1"/>
  <c r="B48" i="4"/>
  <c r="D48" i="4" s="1"/>
  <c r="E48" i="4" s="1"/>
  <c r="B47" i="4"/>
  <c r="D47" i="4" s="1"/>
  <c r="E47" i="4" s="1"/>
  <c r="B46" i="4"/>
  <c r="B45" i="4"/>
  <c r="B42" i="4"/>
  <c r="B41" i="4"/>
  <c r="D41" i="4" s="1"/>
  <c r="E41" i="4" s="1"/>
  <c r="B40" i="4"/>
  <c r="B39" i="4"/>
  <c r="D39" i="4" s="1"/>
  <c r="E39" i="4" s="1"/>
  <c r="B38" i="4"/>
  <c r="D38" i="4" s="1"/>
  <c r="E38" i="4" s="1"/>
  <c r="B37" i="4"/>
  <c r="D37" i="4" s="1"/>
  <c r="E37" i="4" s="1"/>
  <c r="B36" i="4"/>
  <c r="D36" i="4" s="1"/>
  <c r="E36" i="4" s="1"/>
  <c r="B35" i="4"/>
  <c r="D35" i="4" s="1"/>
  <c r="E35" i="4" s="1"/>
  <c r="B34" i="4"/>
  <c r="B33" i="4"/>
  <c r="B32" i="4"/>
  <c r="D32" i="4" s="1"/>
  <c r="E32" i="4" s="1"/>
  <c r="B31" i="4"/>
  <c r="D31" i="4" s="1"/>
  <c r="E31" i="4" s="1"/>
  <c r="B30" i="4"/>
  <c r="B29" i="4"/>
  <c r="B28" i="4"/>
  <c r="B27" i="4"/>
  <c r="D27" i="4" s="1"/>
  <c r="E27" i="4" s="1"/>
  <c r="B26" i="4"/>
  <c r="D26" i="4" s="1"/>
  <c r="E26" i="4" s="1"/>
  <c r="D25" i="4"/>
  <c r="E25" i="4" s="1"/>
  <c r="B25" i="4"/>
  <c r="B24" i="4"/>
  <c r="D24" i="4" s="1"/>
  <c r="E24" i="4" s="1"/>
  <c r="B23" i="4"/>
  <c r="D23" i="4" s="1"/>
  <c r="E23" i="4" s="1"/>
  <c r="B22" i="4"/>
  <c r="B21" i="4"/>
  <c r="D21" i="4" s="1"/>
  <c r="E21" i="4" s="1"/>
  <c r="B20" i="4"/>
  <c r="B19" i="4"/>
  <c r="B18" i="4"/>
  <c r="D18" i="4" s="1"/>
  <c r="E18" i="4" s="1"/>
  <c r="B17" i="4"/>
  <c r="D17" i="4" s="1"/>
  <c r="E17" i="4" s="1"/>
  <c r="B16" i="4"/>
  <c r="B13" i="4"/>
  <c r="B9" i="4" s="1"/>
  <c r="B99" i="5" l="1"/>
  <c r="B101" i="5" s="1"/>
  <c r="D28" i="4"/>
  <c r="E28" i="4" s="1"/>
  <c r="D22" i="4"/>
  <c r="E22" i="4" s="1"/>
  <c r="B98" i="4"/>
  <c r="D19" i="4"/>
  <c r="E19" i="4" s="1"/>
  <c r="D20" i="4"/>
  <c r="E20" i="4" s="1"/>
  <c r="D71" i="4"/>
  <c r="E71" i="4" s="1"/>
  <c r="D46" i="5"/>
  <c r="E46" i="5" s="1"/>
  <c r="D33" i="4"/>
  <c r="E33" i="4" s="1"/>
  <c r="D34" i="4"/>
  <c r="E34" i="4" s="1"/>
  <c r="D58" i="4"/>
  <c r="E58" i="4" s="1"/>
  <c r="B82" i="4"/>
  <c r="B88" i="4" s="1"/>
  <c r="B99" i="4" s="1"/>
  <c r="B101" i="4" s="1"/>
  <c r="D80" i="4"/>
  <c r="E80" i="4" s="1"/>
  <c r="D95" i="4"/>
  <c r="E95" i="4" s="1"/>
  <c r="D74" i="4"/>
  <c r="E74" i="4" s="1"/>
  <c r="D29" i="4"/>
  <c r="E29" i="4" s="1"/>
  <c r="D30" i="4"/>
  <c r="E30" i="4" s="1"/>
  <c r="D40" i="4"/>
  <c r="E40" i="4" s="1"/>
  <c r="D91" i="4"/>
  <c r="E91" i="4" s="1"/>
  <c r="D98" i="4"/>
  <c r="E98" i="4" s="1"/>
  <c r="D46" i="4"/>
  <c r="E46" i="4" s="1"/>
  <c r="D30" i="5"/>
  <c r="E30" i="5" s="1"/>
  <c r="D29" i="5"/>
  <c r="E29" i="5" s="1"/>
  <c r="D87" i="5"/>
  <c r="E87" i="5" s="1"/>
  <c r="D84" i="5"/>
  <c r="E84" i="5" s="1"/>
  <c r="D46" i="6"/>
  <c r="E46" i="6" s="1"/>
  <c r="D88" i="6"/>
  <c r="E88" i="6" s="1"/>
  <c r="D16" i="5"/>
  <c r="E16" i="5" s="1"/>
  <c r="D19" i="6"/>
  <c r="E19" i="6" s="1"/>
  <c r="D70" i="5"/>
  <c r="E70" i="5" s="1"/>
  <c r="D82" i="5"/>
  <c r="E82" i="5" s="1"/>
  <c r="D98" i="5"/>
  <c r="E98" i="5" s="1"/>
  <c r="B100" i="3"/>
  <c r="B97" i="3"/>
  <c r="D97" i="3" s="1"/>
  <c r="E97" i="3" s="1"/>
  <c r="B96" i="3"/>
  <c r="D96" i="3" s="1"/>
  <c r="E96" i="3" s="1"/>
  <c r="B95" i="3"/>
  <c r="D95" i="3" s="1"/>
  <c r="E95" i="3" s="1"/>
  <c r="B94" i="3"/>
  <c r="D94" i="3" s="1"/>
  <c r="E94" i="3" s="1"/>
  <c r="B93" i="3"/>
  <c r="D93" i="3" s="1"/>
  <c r="E93" i="3" s="1"/>
  <c r="B92" i="3"/>
  <c r="D92" i="3" s="1"/>
  <c r="E92" i="3" s="1"/>
  <c r="B91" i="3"/>
  <c r="B86" i="3"/>
  <c r="D86" i="3" s="1"/>
  <c r="E86" i="3" s="1"/>
  <c r="B85" i="3"/>
  <c r="D85" i="3" s="1"/>
  <c r="E85" i="3" s="1"/>
  <c r="B84" i="3"/>
  <c r="B87" i="3" s="1"/>
  <c r="B81" i="3"/>
  <c r="D81" i="3" s="1"/>
  <c r="E81" i="3" s="1"/>
  <c r="B80" i="3"/>
  <c r="D80" i="3" s="1"/>
  <c r="E80" i="3" s="1"/>
  <c r="B79" i="3"/>
  <c r="D79" i="3" s="1"/>
  <c r="E79" i="3" s="1"/>
  <c r="B78" i="3"/>
  <c r="D78" i="3" s="1"/>
  <c r="E78" i="3" s="1"/>
  <c r="B77" i="3"/>
  <c r="D77" i="3" s="1"/>
  <c r="E77" i="3" s="1"/>
  <c r="B76" i="3"/>
  <c r="D76" i="3" s="1"/>
  <c r="E76" i="3" s="1"/>
  <c r="B75" i="3"/>
  <c r="D75" i="3" s="1"/>
  <c r="E75" i="3" s="1"/>
  <c r="B74" i="3"/>
  <c r="D74" i="3" s="1"/>
  <c r="E74" i="3" s="1"/>
  <c r="B73" i="3"/>
  <c r="D73" i="3" s="1"/>
  <c r="E73" i="3" s="1"/>
  <c r="B72" i="3"/>
  <c r="D72" i="3" s="1"/>
  <c r="E72" i="3" s="1"/>
  <c r="B71" i="3"/>
  <c r="B70" i="3"/>
  <c r="B82" i="3" s="1"/>
  <c r="B67" i="3"/>
  <c r="D67" i="3" s="1"/>
  <c r="E67" i="3" s="1"/>
  <c r="B66" i="3"/>
  <c r="D66" i="3" s="1"/>
  <c r="E66" i="3" s="1"/>
  <c r="B65" i="3"/>
  <c r="D65" i="3" s="1"/>
  <c r="E65" i="3" s="1"/>
  <c r="B64" i="3"/>
  <c r="D64" i="3" s="1"/>
  <c r="E64" i="3" s="1"/>
  <c r="B63" i="3"/>
  <c r="B61" i="3"/>
  <c r="D61" i="3" s="1"/>
  <c r="E61" i="3" s="1"/>
  <c r="B60" i="3"/>
  <c r="D60" i="3" s="1"/>
  <c r="E60" i="3" s="1"/>
  <c r="B59" i="3"/>
  <c r="D59" i="3" s="1"/>
  <c r="E59" i="3" s="1"/>
  <c r="B58" i="3"/>
  <c r="D58" i="3" s="1"/>
  <c r="E58" i="3" s="1"/>
  <c r="B57" i="3"/>
  <c r="D57" i="3" s="1"/>
  <c r="E57" i="3" s="1"/>
  <c r="B56" i="3"/>
  <c r="D56" i="3" s="1"/>
  <c r="E56" i="3" s="1"/>
  <c r="B55" i="3"/>
  <c r="D55" i="3" s="1"/>
  <c r="E55" i="3" s="1"/>
  <c r="B54" i="3"/>
  <c r="D54" i="3" s="1"/>
  <c r="E54" i="3" s="1"/>
  <c r="B53" i="3"/>
  <c r="D53" i="3" s="1"/>
  <c r="E53" i="3" s="1"/>
  <c r="B52" i="3"/>
  <c r="D52" i="3" s="1"/>
  <c r="E52" i="3" s="1"/>
  <c r="B51" i="3"/>
  <c r="D51" i="3" s="1"/>
  <c r="E51" i="3" s="1"/>
  <c r="B50" i="3"/>
  <c r="D50" i="3" s="1"/>
  <c r="E50" i="3" s="1"/>
  <c r="B49" i="3"/>
  <c r="D49" i="3" s="1"/>
  <c r="E49" i="3" s="1"/>
  <c r="B48" i="3"/>
  <c r="D48" i="3" s="1"/>
  <c r="E48" i="3" s="1"/>
  <c r="B47" i="3"/>
  <c r="D47" i="3" s="1"/>
  <c r="E47" i="3" s="1"/>
  <c r="B46" i="3"/>
  <c r="B45" i="3"/>
  <c r="B42" i="3"/>
  <c r="B41" i="3"/>
  <c r="D41" i="3" s="1"/>
  <c r="E41" i="3" s="1"/>
  <c r="B40" i="3"/>
  <c r="D40" i="3" s="1"/>
  <c r="E40" i="3" s="1"/>
  <c r="B39" i="3"/>
  <c r="D39" i="3" s="1"/>
  <c r="E39" i="3" s="1"/>
  <c r="D38" i="3"/>
  <c r="E38" i="3" s="1"/>
  <c r="B38" i="3"/>
  <c r="B37" i="3"/>
  <c r="D37" i="3" s="1"/>
  <c r="E37" i="3" s="1"/>
  <c r="B36" i="3"/>
  <c r="D36" i="3" s="1"/>
  <c r="E36" i="3" s="1"/>
  <c r="B35" i="3"/>
  <c r="D35" i="3" s="1"/>
  <c r="E35" i="3" s="1"/>
  <c r="B34" i="3"/>
  <c r="B33" i="3"/>
  <c r="B32" i="3"/>
  <c r="D32" i="3" s="1"/>
  <c r="E32" i="3" s="1"/>
  <c r="B31" i="3"/>
  <c r="D31" i="3" s="1"/>
  <c r="E31" i="3" s="1"/>
  <c r="B30" i="3"/>
  <c r="B29" i="3"/>
  <c r="B28" i="3"/>
  <c r="D28" i="3" s="1"/>
  <c r="E28" i="3" s="1"/>
  <c r="B27" i="3"/>
  <c r="D27" i="3" s="1"/>
  <c r="E27" i="3" s="1"/>
  <c r="B26" i="3"/>
  <c r="D26" i="3" s="1"/>
  <c r="E26" i="3" s="1"/>
  <c r="B25" i="3"/>
  <c r="D25" i="3" s="1"/>
  <c r="E25" i="3" s="1"/>
  <c r="B24" i="3"/>
  <c r="D24" i="3" s="1"/>
  <c r="E24" i="3" s="1"/>
  <c r="B23" i="3"/>
  <c r="D23" i="3" s="1"/>
  <c r="E23" i="3" s="1"/>
  <c r="B22" i="3"/>
  <c r="D22" i="3" s="1"/>
  <c r="E22" i="3" s="1"/>
  <c r="B21" i="3"/>
  <c r="D21" i="3" s="1"/>
  <c r="E21" i="3" s="1"/>
  <c r="B20" i="3"/>
  <c r="D20" i="3" s="1"/>
  <c r="E20" i="3" s="1"/>
  <c r="B19" i="3"/>
  <c r="D18" i="3"/>
  <c r="E18" i="3" s="1"/>
  <c r="B18" i="3"/>
  <c r="B17" i="3"/>
  <c r="B16" i="3"/>
  <c r="B13" i="3"/>
  <c r="B9" i="3"/>
  <c r="B68" i="3" l="1"/>
  <c r="B98" i="3"/>
  <c r="D68" i="3"/>
  <c r="E68" i="3" s="1"/>
  <c r="D63" i="3"/>
  <c r="E63" i="3" s="1"/>
  <c r="D33" i="3"/>
  <c r="E33" i="3" s="1"/>
  <c r="D34" i="3"/>
  <c r="E34" i="3" s="1"/>
  <c r="B88" i="3"/>
  <c r="B99" i="3" s="1"/>
  <c r="B101" i="3" s="1"/>
  <c r="D45" i="3"/>
  <c r="E45" i="3" s="1"/>
  <c r="D87" i="3"/>
  <c r="E87" i="3" s="1"/>
  <c r="D84" i="3"/>
  <c r="E84" i="3" s="1"/>
  <c r="D71" i="3"/>
  <c r="E71" i="3" s="1"/>
  <c r="D17" i="3"/>
  <c r="E17" i="3" s="1"/>
  <c r="D29" i="3"/>
  <c r="E29" i="3" s="1"/>
  <c r="D30" i="3"/>
  <c r="E30" i="3" s="1"/>
  <c r="D50" i="4"/>
  <c r="E50" i="4" s="1"/>
  <c r="D19" i="3"/>
  <c r="E19" i="3" s="1"/>
  <c r="D88" i="4"/>
  <c r="E88" i="4" s="1"/>
  <c r="D45" i="4"/>
  <c r="E45" i="4" s="1"/>
  <c r="D70" i="4"/>
  <c r="E70" i="4" s="1"/>
  <c r="D82" i="4"/>
  <c r="E82" i="4" s="1"/>
  <c r="D68" i="4"/>
  <c r="E68" i="4" s="1"/>
  <c r="D63" i="4"/>
  <c r="E63" i="4" s="1"/>
  <c r="D87" i="4"/>
  <c r="E87" i="4" s="1"/>
  <c r="D84" i="4"/>
  <c r="E84" i="4" s="1"/>
  <c r="D16" i="6"/>
  <c r="E16" i="6" s="1"/>
  <c r="D88" i="5"/>
  <c r="E88" i="5" s="1"/>
  <c r="D42" i="5"/>
  <c r="E42" i="5" s="1"/>
  <c r="D16" i="4"/>
  <c r="E16" i="4" s="1"/>
  <c r="B100" i="2"/>
  <c r="D97" i="2"/>
  <c r="E97" i="2" s="1"/>
  <c r="B97" i="2"/>
  <c r="B96" i="2"/>
  <c r="D96" i="2" s="1"/>
  <c r="E96" i="2" s="1"/>
  <c r="B95" i="2"/>
  <c r="D95" i="2" s="1"/>
  <c r="E95" i="2" s="1"/>
  <c r="B94" i="2"/>
  <c r="D94" i="2" s="1"/>
  <c r="E94" i="2" s="1"/>
  <c r="B93" i="2"/>
  <c r="D93" i="2" s="1"/>
  <c r="E93" i="2" s="1"/>
  <c r="B92" i="2"/>
  <c r="B91" i="2"/>
  <c r="B87" i="2"/>
  <c r="B86" i="2"/>
  <c r="D86" i="2" s="1"/>
  <c r="E86" i="2" s="1"/>
  <c r="D85" i="2"/>
  <c r="E85" i="2" s="1"/>
  <c r="B85" i="2"/>
  <c r="B84" i="2"/>
  <c r="B81" i="2"/>
  <c r="D81" i="2" s="1"/>
  <c r="E81" i="2" s="1"/>
  <c r="B80" i="2"/>
  <c r="D80" i="2" s="1"/>
  <c r="E80" i="2" s="1"/>
  <c r="B79" i="2"/>
  <c r="D79" i="2" s="1"/>
  <c r="E79" i="2" s="1"/>
  <c r="D78" i="2"/>
  <c r="E78" i="2" s="1"/>
  <c r="B78" i="2"/>
  <c r="B77" i="2"/>
  <c r="D77" i="2" s="1"/>
  <c r="E77" i="2" s="1"/>
  <c r="B76" i="2"/>
  <c r="D76" i="2" s="1"/>
  <c r="E76" i="2" s="1"/>
  <c r="B75" i="2"/>
  <c r="D75" i="2" s="1"/>
  <c r="E75" i="2" s="1"/>
  <c r="B74" i="2"/>
  <c r="D74" i="2" s="1"/>
  <c r="E74" i="2" s="1"/>
  <c r="B73" i="2"/>
  <c r="D73" i="2" s="1"/>
  <c r="E73" i="2" s="1"/>
  <c r="D72" i="2"/>
  <c r="E72" i="2" s="1"/>
  <c r="B72" i="2"/>
  <c r="B71" i="2"/>
  <c r="B70" i="2"/>
  <c r="B67" i="2"/>
  <c r="D67" i="2" s="1"/>
  <c r="E67" i="2" s="1"/>
  <c r="B66" i="2"/>
  <c r="D66" i="2" s="1"/>
  <c r="E66" i="2" s="1"/>
  <c r="B65" i="2"/>
  <c r="D65" i="2" s="1"/>
  <c r="E65" i="2" s="1"/>
  <c r="B64" i="2"/>
  <c r="D64" i="2" s="1"/>
  <c r="E64" i="2" s="1"/>
  <c r="B63" i="2"/>
  <c r="B68" i="2" s="1"/>
  <c r="B61" i="2"/>
  <c r="D61" i="2" s="1"/>
  <c r="E61" i="2" s="1"/>
  <c r="B60" i="2"/>
  <c r="D60" i="2" s="1"/>
  <c r="E60" i="2" s="1"/>
  <c r="B59" i="2"/>
  <c r="B58" i="2"/>
  <c r="D58" i="2" s="1"/>
  <c r="E58" i="2" s="1"/>
  <c r="B57" i="2"/>
  <c r="D57" i="2" s="1"/>
  <c r="E57" i="2" s="1"/>
  <c r="B56" i="2"/>
  <c r="D56" i="2" s="1"/>
  <c r="E56" i="2" s="1"/>
  <c r="B55" i="2"/>
  <c r="D55" i="2" s="1"/>
  <c r="E55" i="2" s="1"/>
  <c r="B54" i="2"/>
  <c r="D54" i="2" s="1"/>
  <c r="E54" i="2" s="1"/>
  <c r="B53" i="2"/>
  <c r="D53" i="2" s="1"/>
  <c r="E53" i="2" s="1"/>
  <c r="B52" i="2"/>
  <c r="D52" i="2" s="1"/>
  <c r="E52" i="2" s="1"/>
  <c r="B51" i="2"/>
  <c r="D51" i="2" s="1"/>
  <c r="E51" i="2" s="1"/>
  <c r="B50" i="2"/>
  <c r="B49" i="2"/>
  <c r="D49" i="2" s="1"/>
  <c r="E49" i="2" s="1"/>
  <c r="B48" i="2"/>
  <c r="D48" i="2" s="1"/>
  <c r="E48" i="2" s="1"/>
  <c r="B47" i="2"/>
  <c r="B46" i="2"/>
  <c r="D46" i="2" s="1"/>
  <c r="E46" i="2" s="1"/>
  <c r="B45" i="2"/>
  <c r="B42" i="2"/>
  <c r="B41" i="2"/>
  <c r="D41" i="2" s="1"/>
  <c r="E41" i="2" s="1"/>
  <c r="D40" i="2"/>
  <c r="E40" i="2" s="1"/>
  <c r="B40" i="2"/>
  <c r="B39" i="2"/>
  <c r="D39" i="2" s="1"/>
  <c r="E39" i="2" s="1"/>
  <c r="B38" i="2"/>
  <c r="D38" i="2" s="1"/>
  <c r="E38" i="2" s="1"/>
  <c r="B37" i="2"/>
  <c r="D37" i="2" s="1"/>
  <c r="E37" i="2" s="1"/>
  <c r="B36" i="2"/>
  <c r="D36" i="2" s="1"/>
  <c r="E36" i="2" s="1"/>
  <c r="B35" i="2"/>
  <c r="D35" i="2" s="1"/>
  <c r="E35" i="2" s="1"/>
  <c r="D34" i="2"/>
  <c r="E34" i="2" s="1"/>
  <c r="B34" i="2"/>
  <c r="B33" i="2"/>
  <c r="B32" i="2"/>
  <c r="D32" i="2" s="1"/>
  <c r="E32" i="2" s="1"/>
  <c r="B31" i="2"/>
  <c r="D31" i="2" s="1"/>
  <c r="E31" i="2" s="1"/>
  <c r="B30" i="2"/>
  <c r="B29" i="2"/>
  <c r="D28" i="2"/>
  <c r="E28" i="2" s="1"/>
  <c r="B28" i="2"/>
  <c r="B27" i="2"/>
  <c r="D27" i="2" s="1"/>
  <c r="E27" i="2" s="1"/>
  <c r="B26" i="2"/>
  <c r="D26" i="2" s="1"/>
  <c r="E26" i="2" s="1"/>
  <c r="B25" i="2"/>
  <c r="D25" i="2" s="1"/>
  <c r="E25" i="2" s="1"/>
  <c r="B24" i="2"/>
  <c r="D24" i="2" s="1"/>
  <c r="E24" i="2" s="1"/>
  <c r="B23" i="2"/>
  <c r="D23" i="2" s="1"/>
  <c r="E23" i="2" s="1"/>
  <c r="D22" i="2"/>
  <c r="E22" i="2" s="1"/>
  <c r="B22" i="2"/>
  <c r="B21" i="2"/>
  <c r="D21" i="2" s="1"/>
  <c r="E21" i="2" s="1"/>
  <c r="B20" i="2"/>
  <c r="B19" i="2"/>
  <c r="B18" i="2"/>
  <c r="D18" i="2" s="1"/>
  <c r="E18" i="2" s="1"/>
  <c r="B17" i="2"/>
  <c r="D17" i="2" s="1"/>
  <c r="E17" i="2" s="1"/>
  <c r="B16" i="2"/>
  <c r="B13" i="2"/>
  <c r="B9" i="2" s="1"/>
  <c r="B82" i="2" l="1"/>
  <c r="B88" i="2"/>
  <c r="B98" i="2"/>
  <c r="D84" i="2"/>
  <c r="E84" i="2" s="1"/>
  <c r="D87" i="2"/>
  <c r="E87" i="2" s="1"/>
  <c r="D50" i="2"/>
  <c r="E50" i="2" s="1"/>
  <c r="D47" i="2"/>
  <c r="E47" i="2" s="1"/>
  <c r="D30" i="2"/>
  <c r="E30" i="2" s="1"/>
  <c r="D29" i="2"/>
  <c r="E29" i="2" s="1"/>
  <c r="D91" i="2"/>
  <c r="E91" i="2" s="1"/>
  <c r="D19" i="2"/>
  <c r="E19" i="2" s="1"/>
  <c r="D20" i="2"/>
  <c r="E20" i="2" s="1"/>
  <c r="D45" i="2"/>
  <c r="E45" i="2" s="1"/>
  <c r="D71" i="2"/>
  <c r="E71" i="2" s="1"/>
  <c r="D59" i="2"/>
  <c r="E59" i="2" s="1"/>
  <c r="D63" i="2"/>
  <c r="E63" i="2" s="1"/>
  <c r="D68" i="2"/>
  <c r="E68" i="2" s="1"/>
  <c r="D33" i="2"/>
  <c r="E33" i="2" s="1"/>
  <c r="D42" i="4"/>
  <c r="E42" i="4" s="1"/>
  <c r="D91" i="3"/>
  <c r="E91" i="3" s="1"/>
  <c r="D98" i="3"/>
  <c r="E98" i="3" s="1"/>
  <c r="D46" i="3"/>
  <c r="E46" i="3" s="1"/>
  <c r="D92" i="2"/>
  <c r="E92" i="2" s="1"/>
  <c r="D42" i="6"/>
  <c r="E42" i="6" s="1"/>
  <c r="D70" i="3"/>
  <c r="E70" i="3" s="1"/>
  <c r="D82" i="3"/>
  <c r="E82" i="3" s="1"/>
  <c r="B99" i="2" l="1"/>
  <c r="B101" i="2" s="1"/>
  <c r="D88" i="3"/>
  <c r="E88" i="3" s="1"/>
  <c r="D70" i="2"/>
  <c r="E70" i="2" s="1"/>
  <c r="D16" i="3"/>
  <c r="E16" i="3" s="1"/>
  <c r="D16" i="2"/>
  <c r="E16" i="2" s="1"/>
  <c r="D98" i="2"/>
  <c r="E98" i="2" s="1"/>
  <c r="D42" i="2" l="1"/>
  <c r="E42" i="2" s="1"/>
  <c r="D42" i="3"/>
  <c r="E42" i="3" s="1"/>
  <c r="D82" i="2"/>
  <c r="E82" i="2" s="1"/>
  <c r="D88" i="2"/>
  <c r="E88" i="2" s="1"/>
</calcChain>
</file>

<file path=xl/sharedStrings.xml><?xml version="1.0" encoding="utf-8"?>
<sst xmlns="http://schemas.openxmlformats.org/spreadsheetml/2006/main" count="620" uniqueCount="89">
  <si>
    <r>
      <rPr>
        <sz val="8"/>
        <color rgb="FF31484C"/>
        <rFont val="Segoe UI"/>
        <family val="2"/>
      </rPr>
      <t xml:space="preserve">Republic of the Philippines
</t>
    </r>
  </si>
  <si>
    <r>
      <rPr>
        <sz val="8"/>
        <color rgb="FF31484C"/>
        <rFont val="Segoe UI"/>
        <family val="2"/>
      </rPr>
      <t xml:space="preserve">National Electrification Administration
</t>
    </r>
  </si>
  <si>
    <t>Budget Performance</t>
  </si>
  <si>
    <t>Account Name</t>
  </si>
  <si>
    <t>Approved Budget for the Year</t>
  </si>
  <si>
    <t xml:space="preserve"> To Date </t>
  </si>
  <si>
    <t xml:space="preserve"> Budget Balance </t>
  </si>
  <si>
    <t>Budget Balance (%)</t>
  </si>
  <si>
    <r>
      <rPr>
        <b/>
        <sz val="8"/>
        <color rgb="FF000000"/>
        <rFont val="Segoe UI"/>
        <family val="2"/>
      </rPr>
      <t>INTERNAL CASH GENERATION</t>
    </r>
  </si>
  <si>
    <t/>
  </si>
  <si>
    <r>
      <rPr>
        <sz val="8"/>
        <color rgb="FF000000"/>
        <rFont val="Segoe UI"/>
        <family val="2"/>
      </rPr>
      <t>1. Collection from Consumer A/R</t>
    </r>
  </si>
  <si>
    <r>
      <rPr>
        <sz val="8"/>
        <color rgb="FF000000"/>
        <rFont val="Segoe UI"/>
        <family val="2"/>
      </rPr>
      <t>1.a. From Power Bills</t>
    </r>
  </si>
  <si>
    <r>
      <rPr>
        <sz val="8"/>
        <color rgb="FF000000"/>
        <rFont val="Segoe UI"/>
        <family val="2"/>
      </rPr>
      <t>1.b. From RFSC</t>
    </r>
  </si>
  <si>
    <r>
      <rPr>
        <sz val="8"/>
        <color rgb="FF000000"/>
        <rFont val="Segoe UI"/>
        <family val="2"/>
      </rPr>
      <t>1.c. From Universal Charge</t>
    </r>
  </si>
  <si>
    <r>
      <rPr>
        <sz val="8"/>
        <color rgb="FF000000"/>
        <rFont val="Segoe UI"/>
        <family val="2"/>
      </rPr>
      <t>1.c.1 Missionary Electrification</t>
    </r>
  </si>
  <si>
    <r>
      <rPr>
        <sz val="8"/>
        <color rgb="FF000000"/>
        <rFont val="Segoe UI"/>
        <family val="2"/>
      </rPr>
      <t>1.c.2 RE Developers Cash Incentives</t>
    </r>
  </si>
  <si>
    <r>
      <rPr>
        <sz val="8"/>
        <color rgb="FF000000"/>
        <rFont val="Segoe UI"/>
        <family val="2"/>
      </rPr>
      <t>1.c.3 Environmental Charge</t>
    </r>
  </si>
  <si>
    <r>
      <rPr>
        <sz val="8"/>
        <color rgb="FF000000"/>
        <rFont val="Segoe UI"/>
        <family val="2"/>
      </rPr>
      <t>1.c.4 NPC Stranded Contract Costs</t>
    </r>
  </si>
  <si>
    <r>
      <rPr>
        <sz val="8"/>
        <color rgb="FF000000"/>
        <rFont val="Segoe UI"/>
        <family val="2"/>
      </rPr>
      <t>1.c.5 NPC Stranded Debt</t>
    </r>
  </si>
  <si>
    <r>
      <rPr>
        <sz val="8"/>
        <color rgb="FF000000"/>
        <rFont val="Segoe UI"/>
        <family val="2"/>
      </rPr>
      <t>1.c.6 Others</t>
    </r>
  </si>
  <si>
    <r>
      <rPr>
        <sz val="8"/>
        <color rgb="FF000000"/>
        <rFont val="Segoe UI"/>
        <family val="2"/>
      </rPr>
      <t>1.d. From FIT ALL</t>
    </r>
  </si>
  <si>
    <t>1.d. From VAT</t>
  </si>
  <si>
    <t>1.e. Other Taxes</t>
  </si>
  <si>
    <r>
      <rPr>
        <sz val="8"/>
        <color rgb="FF000000"/>
        <rFont val="Segoe UI"/>
        <family val="2"/>
      </rPr>
      <t>2. Other Revenue</t>
    </r>
  </si>
  <si>
    <r>
      <rPr>
        <sz val="8"/>
        <color rgb="FF000000"/>
        <rFont val="Segoe UI"/>
        <family val="2"/>
      </rPr>
      <t>2.a. Reconnection &amp; Other Fees</t>
    </r>
  </si>
  <si>
    <r>
      <rPr>
        <sz val="8"/>
        <color rgb="FF000000"/>
        <rFont val="Segoe UI"/>
        <family val="2"/>
      </rPr>
      <t>2.b. Interest Income</t>
    </r>
  </si>
  <si>
    <r>
      <rPr>
        <sz val="8"/>
        <color rgb="FF000000"/>
        <rFont val="Segoe UI"/>
        <family val="2"/>
      </rPr>
      <t>2.c. Others</t>
    </r>
  </si>
  <si>
    <r>
      <rPr>
        <sz val="8"/>
        <color rgb="FF000000"/>
        <rFont val="Segoe UI"/>
        <family val="2"/>
      </rPr>
      <t>3. Loans</t>
    </r>
  </si>
  <si>
    <r>
      <rPr>
        <sz val="8"/>
        <color rgb="FF000000"/>
        <rFont val="Segoe UI"/>
        <family val="2"/>
      </rPr>
      <t>3.a. Loans from NEA</t>
    </r>
  </si>
  <si>
    <r>
      <rPr>
        <sz val="8"/>
        <color rgb="FF000000"/>
        <rFont val="Segoe UI"/>
        <family val="2"/>
      </rPr>
      <t>3.b. Loans from Banks</t>
    </r>
  </si>
  <si>
    <t>3.b Loans from Other Financial Institutions</t>
  </si>
  <si>
    <r>
      <rPr>
        <sz val="8"/>
        <color rgb="FF000000"/>
        <rFont val="Segoe UI"/>
        <family val="2"/>
      </rPr>
      <t>3.d. Loans from Other Sources</t>
    </r>
  </si>
  <si>
    <r>
      <rPr>
        <sz val="8"/>
        <color rgb="FF000000"/>
        <rFont val="Segoe UI"/>
        <family val="2"/>
      </rPr>
      <t>4. Subsidy</t>
    </r>
  </si>
  <si>
    <r>
      <rPr>
        <sz val="8"/>
        <color rgb="FF000000"/>
        <rFont val="Segoe UI"/>
        <family val="2"/>
      </rPr>
      <t>5. Proceeds from CDA Share Capital</t>
    </r>
  </si>
  <si>
    <t>5. Transfer of Funds</t>
  </si>
  <si>
    <t>6. Other Receipts</t>
  </si>
  <si>
    <r>
      <rPr>
        <b/>
        <sz val="8"/>
        <color rgb="FF000000"/>
        <rFont val="Segoe UI"/>
        <family val="2"/>
      </rPr>
      <t>TOTAL CASH INFLOW</t>
    </r>
  </si>
  <si>
    <r>
      <rPr>
        <b/>
        <sz val="8"/>
        <color rgb="FF000000"/>
        <rFont val="Segoe UI"/>
        <family val="2"/>
      </rPr>
      <t>CASH FOR OPERATIONS</t>
    </r>
  </si>
  <si>
    <r>
      <rPr>
        <sz val="8"/>
        <color rgb="FF000000"/>
        <rFont val="Segoe UI"/>
        <family val="2"/>
      </rPr>
      <t>1. Cost of Power</t>
    </r>
  </si>
  <si>
    <r>
      <rPr>
        <sz val="8"/>
        <color rgb="FF000000"/>
        <rFont val="Segoe UI"/>
        <family val="2"/>
      </rPr>
      <t>2. Non-Power Cost</t>
    </r>
  </si>
  <si>
    <r>
      <rPr>
        <sz val="8"/>
        <color rgb="FF000000"/>
        <rFont val="Segoe UI"/>
        <family val="2"/>
      </rPr>
      <t>2.a. Salaries &amp; Wages</t>
    </r>
  </si>
  <si>
    <r>
      <rPr>
        <sz val="8"/>
        <color rgb="FF000000"/>
        <rFont val="Segoe UI"/>
        <family val="2"/>
      </rPr>
      <t>2.b. SSS/PHIC/ECC/HDMF</t>
    </r>
  </si>
  <si>
    <r>
      <rPr>
        <sz val="8"/>
        <color rgb="FF000000"/>
        <rFont val="Segoe UI"/>
        <family val="2"/>
      </rPr>
      <t>2.c. Employee Benefits</t>
    </r>
  </si>
  <si>
    <r>
      <rPr>
        <sz val="8"/>
        <color rgb="FF000000"/>
        <rFont val="Segoe UI"/>
        <family val="2"/>
      </rPr>
      <t>2.d. Utilities</t>
    </r>
  </si>
  <si>
    <r>
      <rPr>
        <sz val="8"/>
        <color rgb="FF000000"/>
        <rFont val="Segoe UI"/>
        <family val="2"/>
      </rPr>
      <t>2.e. Office Materials &amp; Supplies</t>
    </r>
  </si>
  <si>
    <r>
      <rPr>
        <sz val="8"/>
        <color rgb="FF000000"/>
        <rFont val="Segoe UI"/>
        <family val="2"/>
      </rPr>
      <t>2.f. Travel</t>
    </r>
  </si>
  <si>
    <r>
      <rPr>
        <sz val="8"/>
        <color rgb="FF000000"/>
        <rFont val="Segoe UI"/>
        <family val="2"/>
      </rPr>
      <t>2.g. Transportation</t>
    </r>
  </si>
  <si>
    <r>
      <rPr>
        <sz val="8"/>
        <color rgb="FF000000"/>
        <rFont val="Segoe UI"/>
        <family val="2"/>
      </rPr>
      <t>2.h. Repairs &amp; Maintenance</t>
    </r>
  </si>
  <si>
    <r>
      <rPr>
        <sz val="8"/>
        <color rgb="FF000000"/>
        <rFont val="Segoe UI"/>
        <family val="2"/>
      </rPr>
      <t>2.i. Directors' Per Diems</t>
    </r>
  </si>
  <si>
    <r>
      <rPr>
        <sz val="8"/>
        <color rgb="FF000000"/>
        <rFont val="Segoe UI"/>
        <family val="2"/>
      </rPr>
      <t>2.j. Allowances/Representation</t>
    </r>
  </si>
  <si>
    <r>
      <rPr>
        <sz val="8"/>
        <color rgb="FF000000"/>
        <rFont val="Segoe UI"/>
        <family val="2"/>
      </rPr>
      <t>2.k. Outside Professional Services</t>
    </r>
  </si>
  <si>
    <r>
      <rPr>
        <sz val="8"/>
        <color rgb="FF000000"/>
        <rFont val="Segoe UI"/>
        <family val="2"/>
      </rPr>
      <t>2.l. Seminars/Trainings</t>
    </r>
  </si>
  <si>
    <r>
      <rPr>
        <sz val="8"/>
        <color rgb="FF000000"/>
        <rFont val="Segoe UI"/>
        <family val="2"/>
      </rPr>
      <t>2.m. Institutional Activities</t>
    </r>
  </si>
  <si>
    <r>
      <rPr>
        <sz val="8"/>
        <color rgb="FF000000"/>
        <rFont val="Segoe UI"/>
        <family val="2"/>
      </rPr>
      <t>2.n. Insurance/Registration</t>
    </r>
  </si>
  <si>
    <r>
      <rPr>
        <sz val="8"/>
        <color rgb="FF000000"/>
        <rFont val="Segoe UI"/>
        <family val="2"/>
      </rPr>
      <t>2.o. Sundries</t>
    </r>
  </si>
  <si>
    <r>
      <rPr>
        <b/>
        <sz val="8"/>
        <color rgb="FF000000"/>
        <rFont val="Segoe UI"/>
        <family val="2"/>
      </rPr>
      <t>CASH FOR DEBT SERVICE</t>
    </r>
  </si>
  <si>
    <r>
      <rPr>
        <sz val="8"/>
        <color rgb="FF000000"/>
        <rFont val="Segoe UI"/>
        <family val="2"/>
      </rPr>
      <t>1. NEA</t>
    </r>
  </si>
  <si>
    <r>
      <rPr>
        <sz val="8"/>
        <color rgb="FF000000"/>
        <rFont val="Segoe UI"/>
        <family val="2"/>
      </rPr>
      <t>2. Banks</t>
    </r>
  </si>
  <si>
    <r>
      <rPr>
        <sz val="8"/>
        <color rgb="FF000000"/>
        <rFont val="Segoe UI"/>
        <family val="2"/>
      </rPr>
      <t>3. Other Financial Institutions</t>
    </r>
  </si>
  <si>
    <r>
      <rPr>
        <sz val="8"/>
        <color rgb="FF000000"/>
        <rFont val="Segoe UI"/>
        <family val="2"/>
      </rPr>
      <t>4. Power Suppliers</t>
    </r>
  </si>
  <si>
    <r>
      <rPr>
        <sz val="8"/>
        <color rgb="FF000000"/>
        <rFont val="Segoe UI"/>
        <family val="2"/>
      </rPr>
      <t>5. Accounts Payable - Others</t>
    </r>
  </si>
  <si>
    <r>
      <rPr>
        <b/>
        <sz val="8"/>
        <color rgb="FF000000"/>
        <rFont val="Segoe UI"/>
        <family val="2"/>
      </rPr>
      <t>Total Cash for Debt Service</t>
    </r>
  </si>
  <si>
    <r>
      <rPr>
        <b/>
        <sz val="8"/>
        <color rgb="FF000000"/>
        <rFont val="Segoe UI"/>
        <family val="2"/>
      </rPr>
      <t>CASH FOR OTHER USES</t>
    </r>
  </si>
  <si>
    <r>
      <rPr>
        <sz val="8"/>
        <color rgb="FF000000"/>
        <rFont val="Segoe UI"/>
        <family val="2"/>
      </rPr>
      <t>1. Universal Charge</t>
    </r>
  </si>
  <si>
    <r>
      <rPr>
        <sz val="8"/>
        <color rgb="FF000000"/>
        <rFont val="Segoe UI"/>
        <family val="2"/>
      </rPr>
      <t>1.c.4 Stranded Contract Costs</t>
    </r>
  </si>
  <si>
    <r>
      <rPr>
        <sz val="8"/>
        <color rgb="FF000000"/>
        <rFont val="Segoe UI"/>
        <family val="2"/>
      </rPr>
      <t>2. FIT ALL</t>
    </r>
  </si>
  <si>
    <t>2. VAT</t>
  </si>
  <si>
    <t>3. Other Taxes</t>
  </si>
  <si>
    <t>4. Refunds</t>
  </si>
  <si>
    <t>5. Others</t>
  </si>
  <si>
    <r>
      <rPr>
        <b/>
        <sz val="8"/>
        <color rgb="FF000000"/>
        <rFont val="Segoe UI"/>
        <family val="2"/>
      </rPr>
      <t>Total Cash for Other Uses</t>
    </r>
  </si>
  <si>
    <r>
      <rPr>
        <b/>
        <sz val="8"/>
        <color rgb="FF000000"/>
        <rFont val="Segoe UI"/>
        <family val="2"/>
      </rPr>
      <t>CASH FOR CAPITAL EXPENDITURES</t>
    </r>
  </si>
  <si>
    <r>
      <rPr>
        <sz val="8"/>
        <color rgb="FF000000"/>
        <rFont val="Segoe UI"/>
        <family val="2"/>
      </rPr>
      <t>1. Network Assets (Subsidy)</t>
    </r>
  </si>
  <si>
    <r>
      <rPr>
        <sz val="8"/>
        <color rgb="FF000000"/>
        <rFont val="Segoe UI"/>
        <family val="2"/>
      </rPr>
      <t>2. Network Assets</t>
    </r>
  </si>
  <si>
    <r>
      <rPr>
        <sz val="8"/>
        <color rgb="FF000000"/>
        <rFont val="Segoe UI"/>
        <family val="2"/>
      </rPr>
      <t>3. Non-Network Assets</t>
    </r>
  </si>
  <si>
    <r>
      <rPr>
        <b/>
        <sz val="8"/>
        <color rgb="FF000000"/>
        <rFont val="Segoe UI"/>
        <family val="2"/>
      </rPr>
      <t>Total Cash for Capital Expenditures</t>
    </r>
  </si>
  <si>
    <r>
      <rPr>
        <b/>
        <sz val="8"/>
        <color rgb="FF000000"/>
        <rFont val="Segoe UI"/>
        <family val="2"/>
      </rPr>
      <t>TOTAL CASH OUTFLOW</t>
    </r>
  </si>
  <si>
    <r>
      <rPr>
        <b/>
        <sz val="8"/>
        <color rgb="FF000000"/>
        <rFont val="Segoe UI"/>
        <family val="2"/>
      </rPr>
      <t>CASH FOR SINKING FUNDS</t>
    </r>
  </si>
  <si>
    <r>
      <rPr>
        <sz val="8"/>
        <color rgb="FF000000"/>
        <rFont val="Segoe UI"/>
        <family val="2"/>
      </rPr>
      <t>1. RFSC</t>
    </r>
  </si>
  <si>
    <r>
      <rPr>
        <sz val="8"/>
        <color rgb="FF000000"/>
        <rFont val="Segoe UI"/>
        <family val="2"/>
      </rPr>
      <t>2. Security Deposit</t>
    </r>
  </si>
  <si>
    <t>2. Separation/ Retirement</t>
  </si>
  <si>
    <r>
      <rPr>
        <sz val="8"/>
        <color rgb="FF000000"/>
        <rFont val="Segoe UI"/>
        <family val="2"/>
      </rPr>
      <t>4. Investment in Asso. Organization</t>
    </r>
  </si>
  <si>
    <r>
      <rPr>
        <sz val="8"/>
        <color rgb="FF000000"/>
        <rFont val="Segoe UI"/>
        <family val="2"/>
      </rPr>
      <t>5. Extraordinary Losses</t>
    </r>
  </si>
  <si>
    <r>
      <rPr>
        <sz val="8"/>
        <color rgb="FF000000"/>
        <rFont val="Segoe UI"/>
        <family val="2"/>
      </rPr>
      <t>6. Subsidy Fund</t>
    </r>
  </si>
  <si>
    <r>
      <rPr>
        <sz val="8"/>
        <color rgb="FF000000"/>
        <rFont val="Segoe UI"/>
        <family val="2"/>
      </rPr>
      <t>7. Others</t>
    </r>
  </si>
  <si>
    <r>
      <rPr>
        <b/>
        <sz val="8"/>
        <color rgb="FF000000"/>
        <rFont val="Segoe UI"/>
        <family val="2"/>
      </rPr>
      <t>Total Cash for Sinking Funds</t>
    </r>
  </si>
  <si>
    <r>
      <rPr>
        <b/>
        <sz val="8"/>
        <color rgb="FF000000"/>
        <rFont val="Segoe UI"/>
        <family val="2"/>
      </rPr>
      <t>CASH AFTER SINKING FUNDS</t>
    </r>
  </si>
  <si>
    <r>
      <rPr>
        <sz val="8"/>
        <color rgb="FF000000"/>
        <rFont val="Segoe UI"/>
        <family val="2"/>
      </rPr>
      <t>Add: Cash Balance, Beginning</t>
    </r>
  </si>
  <si>
    <r>
      <rPr>
        <b/>
        <sz val="8"/>
        <color rgb="FF000000"/>
        <rFont val="Segoe UI"/>
        <family val="2"/>
      </rPr>
      <t>CASH BALANCE, END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</si>
</sst>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10409]#,##0.00;\(#,##0.00\)"/>
    <numFmt numFmtId="165" formatCode="[$-10409]0.00;\(0.00\)"/>
    <numFmt numFmtId="166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sz val="8"/>
      <color rgb="FF31484C"/>
      <name val="Segoe UI"/>
      <family val="2"/>
    </font>
    <font>
      <b/>
      <sz val="18"/>
      <name val="Calibri"/>
      <family val="2"/>
    </font>
    <font>
      <b/>
      <sz val="14"/>
      <name val="Calibri"/>
      <family val="2"/>
    </font>
    <font>
      <sz val="11"/>
      <color theme="0"/>
      <name val="Calibri"/>
      <family val="2"/>
    </font>
    <font>
      <b/>
      <sz val="8"/>
      <color rgb="FFFFFFFF"/>
      <name val="Segoe UI"/>
      <family val="2"/>
    </font>
    <font>
      <b/>
      <sz val="8"/>
      <color rgb="FF000000"/>
      <name val="Segoe UI"/>
      <family val="2"/>
    </font>
    <font>
      <sz val="8"/>
      <color rgb="FF000000"/>
      <name val="Segoe UI"/>
      <family val="2"/>
    </font>
  </fonts>
  <fills count="8">
    <fill>
      <patternFill patternType="none"/>
    </fill>
    <fill>
      <patternFill patternType="gray125"/>
    </fill>
    <fill>
      <patternFill patternType="solid">
        <fgColor rgb="FF8FBC8B"/>
        <bgColor rgb="FF8FBC8B"/>
      </patternFill>
    </fill>
    <fill>
      <patternFill patternType="solid">
        <fgColor rgb="FFEEE8AA"/>
        <bgColor rgb="FFEEE8AA"/>
      </patternFill>
    </fill>
    <fill>
      <patternFill patternType="solid">
        <fgColor rgb="FFF2EEBF"/>
        <bgColor rgb="FFF2EEBF"/>
      </patternFill>
    </fill>
    <fill>
      <patternFill patternType="solid">
        <fgColor rgb="FFE6DD80"/>
        <bgColor rgb="FFE6DD80"/>
      </patternFill>
    </fill>
    <fill>
      <patternFill patternType="solid">
        <fgColor rgb="FFEAE295"/>
        <bgColor rgb="FFEAE295"/>
      </patternFill>
    </fill>
    <fill>
      <patternFill patternType="solid">
        <fgColor rgb="FFE1D76A"/>
        <bgColor rgb="FFE1D76A"/>
      </patternFill>
    </fill>
  </fills>
  <borders count="11">
    <border>
      <left/>
      <right/>
      <top/>
      <bottom/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FFFFFF"/>
      </left>
      <right style="thin">
        <color rgb="FFD3D3D3"/>
      </right>
      <top style="thin">
        <color rgb="FFFFFFFF"/>
      </top>
      <bottom style="thin">
        <color rgb="FFD3D3D3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D3D3D3"/>
      </bottom>
      <diagonal/>
    </border>
    <border>
      <left style="thin">
        <color rgb="FF8FBC8B"/>
      </left>
      <right style="thin">
        <color rgb="FFD3D3D3"/>
      </right>
      <top style="thin">
        <color rgb="FFD3D3D3"/>
      </top>
      <bottom style="thin">
        <color rgb="FF8FBC8B"/>
      </bottom>
      <diagonal/>
    </border>
    <border>
      <left style="thin">
        <color rgb="FF8FBC8B"/>
      </left>
      <right style="thin">
        <color rgb="FF8FBC8B"/>
      </right>
      <top style="thin">
        <color rgb="FFD3D3D3"/>
      </top>
      <bottom style="thin">
        <color rgb="FF8FBC8B"/>
      </bottom>
      <diagonal/>
    </border>
    <border>
      <left style="thin">
        <color rgb="FF8FBC8B"/>
      </left>
      <right style="thin">
        <color rgb="FFD3D3D3"/>
      </right>
      <top style="thin">
        <color rgb="FF8FBC8B"/>
      </top>
      <bottom style="thin">
        <color rgb="FF8FBC8B"/>
      </bottom>
      <diagonal/>
    </border>
    <border>
      <left style="thin">
        <color rgb="FF8FBC8B"/>
      </left>
      <right style="thin">
        <color rgb="FF8FBC8B"/>
      </right>
      <top style="thin">
        <color rgb="FF8FBC8B"/>
      </top>
      <bottom style="thin">
        <color rgb="FF8FBC8B"/>
      </bottom>
      <diagonal/>
    </border>
    <border>
      <left style="thin">
        <color rgb="FF8FBC8B"/>
      </left>
      <right style="thin">
        <color rgb="FFD3D3D3"/>
      </right>
      <top style="thin">
        <color rgb="FF8FBC8B"/>
      </top>
      <bottom style="thin">
        <color rgb="FFD3D3D3"/>
      </bottom>
      <diagonal/>
    </border>
    <border>
      <left style="thin">
        <color rgb="FF8FBC8B"/>
      </left>
      <right style="thin">
        <color rgb="FF8FBC8B"/>
      </right>
      <top style="thin">
        <color rgb="FF8FBC8B"/>
      </top>
      <bottom style="thin">
        <color rgb="FFD3D3D3"/>
      </bottom>
      <diagonal/>
    </border>
  </borders>
  <cellStyleXfs count="3">
    <xf numFmtId="0" fontId="0" fillId="0" borderId="0"/>
    <xf numFmtId="0" fontId="1" fillId="0" borderId="0"/>
    <xf numFmtId="166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1" applyFont="1" applyFill="1" applyBorder="1"/>
    <xf numFmtId="0" fontId="3" fillId="0" borderId="0" xfId="1" applyNumberFormat="1" applyFont="1" applyFill="1" applyBorder="1" applyAlignment="1">
      <alignment vertical="top" wrapText="1" readingOrder="1"/>
    </xf>
    <xf numFmtId="0" fontId="2" fillId="0" borderId="0" xfId="1" applyFont="1" applyFill="1" applyBorder="1"/>
    <xf numFmtId="0" fontId="3" fillId="0" borderId="0" xfId="1" applyNumberFormat="1" applyFont="1" applyFill="1" applyBorder="1" applyAlignment="1">
      <alignment vertical="top" wrapText="1" readingOrder="1"/>
    </xf>
    <xf numFmtId="0" fontId="4" fillId="0" borderId="0" xfId="1" applyFont="1" applyFill="1" applyBorder="1"/>
    <xf numFmtId="17" fontId="5" fillId="0" borderId="0" xfId="1" applyNumberFormat="1" applyFont="1" applyFill="1" applyBorder="1" applyAlignment="1">
      <alignment horizontal="left"/>
    </xf>
    <xf numFmtId="0" fontId="6" fillId="0" borderId="0" xfId="1" applyFont="1" applyFill="1" applyBorder="1"/>
    <xf numFmtId="0" fontId="7" fillId="2" borderId="1" xfId="1" applyNumberFormat="1" applyFont="1" applyFill="1" applyBorder="1" applyAlignment="1">
      <alignment horizontal="center" vertical="center" wrapText="1" readingOrder="1"/>
    </xf>
    <xf numFmtId="0" fontId="7" fillId="2" borderId="2" xfId="1" applyNumberFormat="1" applyFont="1" applyFill="1" applyBorder="1" applyAlignment="1">
      <alignment horizontal="center" vertical="center" wrapText="1" readingOrder="1"/>
    </xf>
    <xf numFmtId="0" fontId="8" fillId="0" borderId="3" xfId="1" applyNumberFormat="1" applyFont="1" applyFill="1" applyBorder="1" applyAlignment="1">
      <alignment horizontal="left" vertical="center" wrapText="1" readingOrder="1"/>
    </xf>
    <xf numFmtId="0" fontId="9" fillId="0" borderId="3" xfId="1" applyNumberFormat="1" applyFont="1" applyFill="1" applyBorder="1" applyAlignment="1">
      <alignment horizontal="right" vertical="center" wrapText="1" readingOrder="1"/>
    </xf>
    <xf numFmtId="0" fontId="9" fillId="0" borderId="4" xfId="1" applyNumberFormat="1" applyFont="1" applyFill="1" applyBorder="1" applyAlignment="1">
      <alignment horizontal="right" vertical="center" wrapText="1" readingOrder="1"/>
    </xf>
    <xf numFmtId="0" fontId="9" fillId="0" borderId="4" xfId="1" applyNumberFormat="1" applyFont="1" applyFill="1" applyBorder="1" applyAlignment="1">
      <alignment horizontal="center" vertical="center" wrapText="1" readingOrder="1"/>
    </xf>
    <xf numFmtId="0" fontId="9" fillId="3" borderId="2" xfId="1" applyNumberFormat="1" applyFont="1" applyFill="1" applyBorder="1" applyAlignment="1">
      <alignment horizontal="left" vertical="center" wrapText="1" indent="2" readingOrder="1"/>
    </xf>
    <xf numFmtId="164" fontId="8" fillId="3" borderId="2" xfId="1" applyNumberFormat="1" applyFont="1" applyFill="1" applyBorder="1" applyAlignment="1">
      <alignment horizontal="right" vertical="center" wrapText="1" readingOrder="1"/>
    </xf>
    <xf numFmtId="165" fontId="8" fillId="3" borderId="2" xfId="1" applyNumberFormat="1" applyFont="1" applyFill="1" applyBorder="1" applyAlignment="1">
      <alignment horizontal="center" vertical="center" wrapText="1" readingOrder="1"/>
    </xf>
    <xf numFmtId="0" fontId="9" fillId="0" borderId="2" xfId="1" applyNumberFormat="1" applyFont="1" applyFill="1" applyBorder="1" applyAlignment="1">
      <alignment horizontal="left" vertical="center" wrapText="1" indent="3" readingOrder="1"/>
    </xf>
    <xf numFmtId="164" fontId="9" fillId="0" borderId="2" xfId="1" applyNumberFormat="1" applyFont="1" applyFill="1" applyBorder="1" applyAlignment="1">
      <alignment horizontal="right" vertical="center" wrapText="1" readingOrder="1"/>
    </xf>
    <xf numFmtId="165" fontId="9" fillId="0" borderId="2" xfId="1" applyNumberFormat="1" applyFont="1" applyFill="1" applyBorder="1" applyAlignment="1">
      <alignment horizontal="center" vertical="center" wrapText="1" readingOrder="1"/>
    </xf>
    <xf numFmtId="0" fontId="9" fillId="4" borderId="2" xfId="1" applyNumberFormat="1" applyFont="1" applyFill="1" applyBorder="1" applyAlignment="1">
      <alignment horizontal="left" vertical="center" wrapText="1" indent="3" readingOrder="1"/>
    </xf>
    <xf numFmtId="164" fontId="8" fillId="4" borderId="2" xfId="1" applyNumberFormat="1" applyFont="1" applyFill="1" applyBorder="1" applyAlignment="1">
      <alignment horizontal="right" vertical="center" wrapText="1" readingOrder="1"/>
    </xf>
    <xf numFmtId="165" fontId="8" fillId="4" borderId="2" xfId="1" applyNumberFormat="1" applyFont="1" applyFill="1" applyBorder="1" applyAlignment="1">
      <alignment horizontal="center" vertical="center" wrapText="1" readingOrder="1"/>
    </xf>
    <xf numFmtId="0" fontId="9" fillId="0" borderId="2" xfId="1" applyNumberFormat="1" applyFont="1" applyFill="1" applyBorder="1" applyAlignment="1">
      <alignment horizontal="left" vertical="center" wrapText="1" indent="5" readingOrder="1"/>
    </xf>
    <xf numFmtId="0" fontId="9" fillId="0" borderId="2" xfId="1" applyNumberFormat="1" applyFont="1" applyFill="1" applyBorder="1" applyAlignment="1">
      <alignment horizontal="left" vertical="center" wrapText="1" indent="2" readingOrder="1"/>
    </xf>
    <xf numFmtId="0" fontId="8" fillId="5" borderId="2" xfId="1" applyNumberFormat="1" applyFont="1" applyFill="1" applyBorder="1" applyAlignment="1">
      <alignment horizontal="left" vertical="center" wrapText="1" readingOrder="1"/>
    </xf>
    <xf numFmtId="166" fontId="8" fillId="5" borderId="2" xfId="2" applyFont="1" applyFill="1" applyBorder="1" applyAlignment="1">
      <alignment horizontal="left" vertical="center" wrapText="1" readingOrder="1"/>
    </xf>
    <xf numFmtId="164" fontId="8" fillId="5" borderId="2" xfId="1" applyNumberFormat="1" applyFont="1" applyFill="1" applyBorder="1" applyAlignment="1">
      <alignment horizontal="right" vertical="center" wrapText="1" readingOrder="1"/>
    </xf>
    <xf numFmtId="165" fontId="8" fillId="5" borderId="2" xfId="1" applyNumberFormat="1" applyFont="1" applyFill="1" applyBorder="1" applyAlignment="1">
      <alignment horizontal="center" vertical="center" wrapText="1" readingOrder="1"/>
    </xf>
    <xf numFmtId="0" fontId="8" fillId="0" borderId="0" xfId="1" applyNumberFormat="1" applyFont="1" applyFill="1" applyBorder="1" applyAlignment="1">
      <alignment horizontal="right" vertical="center" wrapText="1" readingOrder="1"/>
    </xf>
    <xf numFmtId="0" fontId="8" fillId="6" borderId="2" xfId="1" applyNumberFormat="1" applyFont="1" applyFill="1" applyBorder="1" applyAlignment="1">
      <alignment horizontal="left" vertical="center" wrapText="1" readingOrder="1"/>
    </xf>
    <xf numFmtId="164" fontId="8" fillId="6" borderId="2" xfId="1" applyNumberFormat="1" applyFont="1" applyFill="1" applyBorder="1" applyAlignment="1">
      <alignment horizontal="right" vertical="center" wrapText="1" readingOrder="1"/>
    </xf>
    <xf numFmtId="165" fontId="8" fillId="6" borderId="2" xfId="1" applyNumberFormat="1" applyFont="1" applyFill="1" applyBorder="1" applyAlignment="1">
      <alignment horizontal="center" vertical="center" wrapText="1" readingOrder="1"/>
    </xf>
    <xf numFmtId="166" fontId="8" fillId="6" borderId="2" xfId="2" applyFont="1" applyFill="1" applyBorder="1" applyAlignment="1">
      <alignment horizontal="left" vertical="center" wrapText="1" readingOrder="1"/>
    </xf>
    <xf numFmtId="0" fontId="8" fillId="7" borderId="2" xfId="1" applyNumberFormat="1" applyFont="1" applyFill="1" applyBorder="1" applyAlignment="1">
      <alignment horizontal="left" vertical="center" wrapText="1" readingOrder="1"/>
    </xf>
    <xf numFmtId="166" fontId="8" fillId="7" borderId="2" xfId="2" applyFont="1" applyFill="1" applyBorder="1" applyAlignment="1">
      <alignment horizontal="left" vertical="center" wrapText="1" readingOrder="1"/>
    </xf>
    <xf numFmtId="164" fontId="8" fillId="7" borderId="2" xfId="1" applyNumberFormat="1" applyFont="1" applyFill="1" applyBorder="1" applyAlignment="1">
      <alignment horizontal="right" vertical="center" wrapText="1" readingOrder="1"/>
    </xf>
    <xf numFmtId="0" fontId="8" fillId="2" borderId="5" xfId="1" applyNumberFormat="1" applyFont="1" applyFill="1" applyBorder="1" applyAlignment="1">
      <alignment horizontal="right" vertical="center" wrapText="1" readingOrder="1"/>
    </xf>
    <xf numFmtId="0" fontId="8" fillId="2" borderId="6" xfId="1" applyNumberFormat="1" applyFont="1" applyFill="1" applyBorder="1" applyAlignment="1">
      <alignment horizontal="center" vertical="center" wrapText="1" readingOrder="1"/>
    </xf>
    <xf numFmtId="0" fontId="9" fillId="0" borderId="2" xfId="1" applyNumberFormat="1" applyFont="1" applyFill="1" applyBorder="1" applyAlignment="1">
      <alignment horizontal="left" vertical="center" wrapText="1" readingOrder="1"/>
    </xf>
    <xf numFmtId="0" fontId="9" fillId="2" borderId="7" xfId="1" applyNumberFormat="1" applyFont="1" applyFill="1" applyBorder="1" applyAlignment="1">
      <alignment horizontal="right" vertical="center" wrapText="1" readingOrder="1"/>
    </xf>
    <xf numFmtId="0" fontId="9" fillId="2" borderId="8" xfId="1" applyNumberFormat="1" applyFont="1" applyFill="1" applyBorder="1" applyAlignment="1">
      <alignment horizontal="center" vertical="center" wrapText="1" readingOrder="1"/>
    </xf>
    <xf numFmtId="0" fontId="8" fillId="2" borderId="9" xfId="1" applyNumberFormat="1" applyFont="1" applyFill="1" applyBorder="1" applyAlignment="1">
      <alignment horizontal="right" vertical="center" wrapText="1" readingOrder="1"/>
    </xf>
    <xf numFmtId="0" fontId="8" fillId="2" borderId="10" xfId="1" applyNumberFormat="1" applyFont="1" applyFill="1" applyBorder="1" applyAlignment="1">
      <alignment horizontal="center" vertical="center" wrapText="1" readingOrder="1"/>
    </xf>
  </cellXfs>
  <cellStyles count="3">
    <cellStyle name="Comm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762000</xdr:colOff>
      <xdr:row>0</xdr:row>
      <xdr:rowOff>0</xdr:rowOff>
    </xdr:from>
    <xdr:to>
      <xdr:col>0</xdr:col>
      <xdr:colOff>2133600</xdr:colOff>
      <xdr:row>12</xdr:row>
      <xdr:rowOff>182880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00" y="0"/>
          <a:ext cx="1371600" cy="10972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762000</xdr:colOff>
      <xdr:row>0</xdr:row>
      <xdr:rowOff>0</xdr:rowOff>
    </xdr:from>
    <xdr:to>
      <xdr:col>0</xdr:col>
      <xdr:colOff>2133600</xdr:colOff>
      <xdr:row>12</xdr:row>
      <xdr:rowOff>182880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00" y="0"/>
          <a:ext cx="1371600" cy="109728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762000</xdr:colOff>
      <xdr:row>0</xdr:row>
      <xdr:rowOff>0</xdr:rowOff>
    </xdr:from>
    <xdr:to>
      <xdr:col>0</xdr:col>
      <xdr:colOff>2133600</xdr:colOff>
      <xdr:row>12</xdr:row>
      <xdr:rowOff>182880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00" y="0"/>
          <a:ext cx="1371600" cy="109728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762000</xdr:colOff>
      <xdr:row>0</xdr:row>
      <xdr:rowOff>0</xdr:rowOff>
    </xdr:from>
    <xdr:to>
      <xdr:col>0</xdr:col>
      <xdr:colOff>2133600</xdr:colOff>
      <xdr:row>12</xdr:row>
      <xdr:rowOff>182880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00" y="0"/>
          <a:ext cx="1371600" cy="109728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762000</xdr:colOff>
      <xdr:row>0</xdr:row>
      <xdr:rowOff>0</xdr:rowOff>
    </xdr:from>
    <xdr:to>
      <xdr:col>0</xdr:col>
      <xdr:colOff>2133600</xdr:colOff>
      <xdr:row>12</xdr:row>
      <xdr:rowOff>182880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00" y="0"/>
          <a:ext cx="1371600" cy="109728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FSR/R4-A/batelec1/BATELEC%20I_2023_JUN_DET%20ACA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FSR/R4-A/batelec%202/BATELEC%20II_2023_JUN_DET%20ACAM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MFSR/R4-A/fleco/FLECO_2023_JUN_DET%20ACAM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MFSR/R4-A/quezelco%201/QUEZELCO%20I_2023_JUN_DET%20ACAM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MFSR/R4-A/quezelco%202/QUEZELCO%20II_2023_JUN_DET%20ACA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AM Reference"/>
      <sheetName val="Allocation Factors"/>
      <sheetName val="Trial Balance"/>
      <sheetName val="SOO - Output Report"/>
      <sheetName val="SFP- Output Report"/>
      <sheetName val="Consolidated Cash Flows"/>
      <sheetName val="SCF"/>
      <sheetName val="Accounting of Universal Charges"/>
      <sheetName val="SCAR"/>
      <sheetName val="Accounting of RFSC"/>
      <sheetName val="Payroll Allocations"/>
      <sheetName val="Sheet1"/>
      <sheetName val="Sheet2"/>
      <sheetName val="Version Numb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">
          <cell r="C2" t="str">
            <v>BATELEC I</v>
          </cell>
        </row>
        <row r="12">
          <cell r="C12">
            <v>7683152437</v>
          </cell>
        </row>
        <row r="13">
          <cell r="C13">
            <v>6562932148</v>
          </cell>
        </row>
        <row r="14">
          <cell r="C14">
            <v>118194944</v>
          </cell>
        </row>
        <row r="15">
          <cell r="C15">
            <v>226598454</v>
          </cell>
        </row>
        <row r="16">
          <cell r="C16">
            <v>226598454</v>
          </cell>
        </row>
        <row r="17">
          <cell r="C17">
            <v>0</v>
          </cell>
        </row>
        <row r="18">
          <cell r="C18">
            <v>0</v>
          </cell>
        </row>
        <row r="19">
          <cell r="C19">
            <v>0</v>
          </cell>
        </row>
        <row r="20">
          <cell r="C20">
            <v>0</v>
          </cell>
        </row>
        <row r="21">
          <cell r="C21">
            <v>0</v>
          </cell>
        </row>
        <row r="22">
          <cell r="C22">
            <v>57714162</v>
          </cell>
        </row>
        <row r="23">
          <cell r="C23">
            <v>708705525</v>
          </cell>
        </row>
        <row r="24">
          <cell r="C24">
            <v>9007204</v>
          </cell>
        </row>
        <row r="25">
          <cell r="C25">
            <v>43913179</v>
          </cell>
        </row>
        <row r="26">
          <cell r="C26">
            <v>16618821</v>
          </cell>
        </row>
        <row r="27">
          <cell r="C27">
            <v>15267678</v>
          </cell>
        </row>
        <row r="28">
          <cell r="C28">
            <v>12026680</v>
          </cell>
        </row>
        <row r="29">
          <cell r="C29">
            <v>284086744</v>
          </cell>
        </row>
        <row r="30">
          <cell r="C30">
            <v>284086744</v>
          </cell>
        </row>
        <row r="31">
          <cell r="C31">
            <v>0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7492262</v>
          </cell>
        </row>
        <row r="38">
          <cell r="C38">
            <v>8018644622</v>
          </cell>
        </row>
        <row r="41">
          <cell r="C41">
            <v>6006079816</v>
          </cell>
        </row>
        <row r="42">
          <cell r="C42">
            <v>428707630</v>
          </cell>
        </row>
        <row r="43">
          <cell r="C43">
            <v>192690945</v>
          </cell>
        </row>
        <row r="44">
          <cell r="C44">
            <v>14858040</v>
          </cell>
        </row>
        <row r="45">
          <cell r="C45">
            <v>71443872</v>
          </cell>
        </row>
        <row r="46">
          <cell r="C46">
            <v>8411704</v>
          </cell>
        </row>
        <row r="47">
          <cell r="C47">
            <v>11607260</v>
          </cell>
        </row>
        <row r="48">
          <cell r="C48">
            <v>10680032</v>
          </cell>
        </row>
        <row r="49">
          <cell r="C49">
            <v>20823200</v>
          </cell>
        </row>
        <row r="50">
          <cell r="C50">
            <v>20867385</v>
          </cell>
        </row>
        <row r="51">
          <cell r="C51">
            <v>3120000</v>
          </cell>
        </row>
        <row r="52">
          <cell r="C52">
            <v>5448000</v>
          </cell>
        </row>
        <row r="53">
          <cell r="C53">
            <v>23934659</v>
          </cell>
        </row>
        <row r="54">
          <cell r="C54">
            <v>6400550</v>
          </cell>
        </row>
        <row r="55">
          <cell r="C55">
            <v>29227283</v>
          </cell>
        </row>
        <row r="56">
          <cell r="C56">
            <v>3757100</v>
          </cell>
        </row>
        <row r="57">
          <cell r="C57">
            <v>5437600</v>
          </cell>
        </row>
        <row r="60">
          <cell r="C60">
            <v>37984785</v>
          </cell>
        </row>
        <row r="61">
          <cell r="C61">
            <v>0</v>
          </cell>
        </row>
        <row r="62">
          <cell r="C62">
            <v>0</v>
          </cell>
        </row>
        <row r="63">
          <cell r="C63">
            <v>0</v>
          </cell>
        </row>
        <row r="64">
          <cell r="C64">
            <v>0</v>
          </cell>
        </row>
        <row r="67">
          <cell r="C67">
            <v>226598454</v>
          </cell>
        </row>
        <row r="68">
          <cell r="C68">
            <v>226598454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0</v>
          </cell>
        </row>
        <row r="73">
          <cell r="C73">
            <v>0</v>
          </cell>
        </row>
        <row r="74">
          <cell r="C74">
            <v>57714162</v>
          </cell>
        </row>
        <row r="75">
          <cell r="C75">
            <v>708705525</v>
          </cell>
        </row>
        <row r="76">
          <cell r="C76">
            <v>14007204</v>
          </cell>
        </row>
        <row r="77">
          <cell r="C77">
            <v>0</v>
          </cell>
        </row>
        <row r="78">
          <cell r="C78">
            <v>18160727</v>
          </cell>
        </row>
        <row r="81">
          <cell r="C81">
            <v>0</v>
          </cell>
        </row>
        <row r="82">
          <cell r="C82">
            <v>295213774</v>
          </cell>
        </row>
        <row r="83">
          <cell r="C83">
            <v>215401475</v>
          </cell>
        </row>
        <row r="88">
          <cell r="C88">
            <v>0</v>
          </cell>
        </row>
        <row r="89">
          <cell r="C89">
            <v>0</v>
          </cell>
        </row>
        <row r="90">
          <cell r="C90">
            <v>10000000</v>
          </cell>
        </row>
        <row r="91">
          <cell r="C91">
            <v>0</v>
          </cell>
        </row>
        <row r="92">
          <cell r="C92">
            <v>0</v>
          </cell>
        </row>
        <row r="93">
          <cell r="C93">
            <v>0</v>
          </cell>
        </row>
        <row r="94">
          <cell r="C94">
            <v>0</v>
          </cell>
        </row>
        <row r="97">
          <cell r="C97">
            <v>118271265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AM Reference"/>
      <sheetName val="Allocation Factors"/>
      <sheetName val="Trial Balance"/>
      <sheetName val="SOO - Output Report"/>
      <sheetName val="SFP- Output Report"/>
      <sheetName val="Consolidated Cash Flows"/>
      <sheetName val="SCF"/>
      <sheetName val="Accounting of Universal Charges"/>
      <sheetName val="SCAR"/>
      <sheetName val="Accounting of RFSC"/>
      <sheetName val="Payroll Allocations"/>
      <sheetName val="Sheet1"/>
      <sheetName val="Sheet2"/>
      <sheetName val="Version Numb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">
          <cell r="C2" t="str">
            <v>BATELEC II</v>
          </cell>
        </row>
        <row r="12">
          <cell r="C12">
            <v>13397985054</v>
          </cell>
        </row>
        <row r="13">
          <cell r="C13">
            <v>12583986495</v>
          </cell>
        </row>
        <row r="14">
          <cell r="C14">
            <v>406621000</v>
          </cell>
        </row>
        <row r="15">
          <cell r="C15">
            <v>227586000</v>
          </cell>
        </row>
        <row r="16">
          <cell r="C16">
            <v>182200284.47999999</v>
          </cell>
        </row>
        <row r="17">
          <cell r="C17">
            <v>1737734.44</v>
          </cell>
        </row>
        <row r="18">
          <cell r="C18">
            <v>588.98</v>
          </cell>
        </row>
        <row r="19">
          <cell r="C19">
            <v>9921.5300000000007</v>
          </cell>
        </row>
        <row r="20">
          <cell r="C20">
            <v>43637470.57</v>
          </cell>
        </row>
        <row r="22">
          <cell r="C22">
            <v>100664705</v>
          </cell>
        </row>
        <row r="23">
          <cell r="C23">
            <v>68643000</v>
          </cell>
        </row>
        <row r="24">
          <cell r="C24">
            <v>10483854</v>
          </cell>
        </row>
        <row r="25">
          <cell r="C25">
            <v>370000000</v>
          </cell>
        </row>
        <row r="26">
          <cell r="C26">
            <v>370000000</v>
          </cell>
        </row>
        <row r="29">
          <cell r="C29">
            <v>1383092889</v>
          </cell>
        </row>
        <row r="30">
          <cell r="C30">
            <v>863665560</v>
          </cell>
        </row>
        <row r="32">
          <cell r="C32">
            <v>519427329</v>
          </cell>
        </row>
        <row r="34">
          <cell r="C34">
            <v>52753367</v>
          </cell>
        </row>
        <row r="38">
          <cell r="C38">
            <v>15203831310</v>
          </cell>
        </row>
        <row r="41">
          <cell r="C41">
            <v>11594105412</v>
          </cell>
        </row>
        <row r="42">
          <cell r="C42">
            <v>774384355</v>
          </cell>
        </row>
        <row r="43">
          <cell r="C43">
            <v>366572813.5</v>
          </cell>
        </row>
        <row r="44">
          <cell r="C44">
            <v>27301263.5</v>
          </cell>
        </row>
        <row r="45">
          <cell r="C45">
            <v>152332003</v>
          </cell>
        </row>
        <row r="46">
          <cell r="C46">
            <v>24000000</v>
          </cell>
        </row>
        <row r="47">
          <cell r="C47">
            <v>15000000</v>
          </cell>
        </row>
        <row r="48">
          <cell r="C48">
            <v>7000000</v>
          </cell>
        </row>
        <row r="49">
          <cell r="C49">
            <v>22500000</v>
          </cell>
        </row>
        <row r="50">
          <cell r="C50">
            <v>16500000</v>
          </cell>
        </row>
        <row r="51">
          <cell r="C51">
            <v>4428000</v>
          </cell>
        </row>
        <row r="52">
          <cell r="C52">
            <v>6103200</v>
          </cell>
        </row>
        <row r="53">
          <cell r="C53">
            <v>50000000</v>
          </cell>
        </row>
        <row r="54">
          <cell r="C54">
            <v>11000000</v>
          </cell>
        </row>
        <row r="55">
          <cell r="C55">
            <v>56147075</v>
          </cell>
        </row>
        <row r="56">
          <cell r="C56">
            <v>5500000</v>
          </cell>
        </row>
        <row r="57">
          <cell r="C57">
            <v>10000000</v>
          </cell>
        </row>
        <row r="60">
          <cell r="C60">
            <v>123760475</v>
          </cell>
        </row>
        <row r="61">
          <cell r="C61">
            <v>56823342</v>
          </cell>
        </row>
        <row r="64">
          <cell r="C64">
            <v>60000000</v>
          </cell>
        </row>
        <row r="67">
          <cell r="C67">
            <v>227586000</v>
          </cell>
        </row>
        <row r="68">
          <cell r="C68">
            <v>181987818.88999999</v>
          </cell>
        </row>
        <row r="69">
          <cell r="C69">
            <v>2003725.75</v>
          </cell>
        </row>
        <row r="70">
          <cell r="C70">
            <v>320.23</v>
          </cell>
        </row>
        <row r="71">
          <cell r="C71">
            <v>8575.02</v>
          </cell>
        </row>
        <row r="72">
          <cell r="C72">
            <v>43585560.109999999</v>
          </cell>
        </row>
        <row r="74">
          <cell r="C74">
            <v>100664705</v>
          </cell>
        </row>
        <row r="75">
          <cell r="C75">
            <v>68643000</v>
          </cell>
        </row>
        <row r="76">
          <cell r="C76">
            <v>160483854</v>
          </cell>
        </row>
        <row r="78">
          <cell r="C78">
            <v>15108045</v>
          </cell>
        </row>
        <row r="81">
          <cell r="C81">
            <v>52753367</v>
          </cell>
        </row>
        <row r="82">
          <cell r="C82">
            <v>1627536542</v>
          </cell>
        </row>
        <row r="83">
          <cell r="C83">
            <v>484918043</v>
          </cell>
        </row>
        <row r="88">
          <cell r="C88">
            <v>16000000</v>
          </cell>
        </row>
        <row r="90">
          <cell r="C90">
            <v>72000000</v>
          </cell>
        </row>
        <row r="94">
          <cell r="C94">
            <v>10000000</v>
          </cell>
        </row>
        <row r="97">
          <cell r="C97">
            <v>993296377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AM Reference"/>
      <sheetName val="Allocation Factors"/>
      <sheetName val="Trial Balance"/>
      <sheetName val="SOO - Output Report"/>
      <sheetName val="SFP- Output Report"/>
      <sheetName val="Consolidated Cash Flows"/>
      <sheetName val="SCF"/>
      <sheetName val="Accounting of Universal Charges"/>
      <sheetName val="SCAR"/>
      <sheetName val="Accounting of RFSC"/>
      <sheetName val="Payroll Allocations"/>
      <sheetName val="Sheet1"/>
      <sheetName val="Sheet2"/>
      <sheetName val="Version Numb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">
          <cell r="C2" t="str">
            <v>FLECO</v>
          </cell>
        </row>
        <row r="12">
          <cell r="C12">
            <v>2177255059.9400001</v>
          </cell>
        </row>
        <row r="13">
          <cell r="C13">
            <v>1875819273.5</v>
          </cell>
        </row>
        <row r="14">
          <cell r="C14">
            <v>85029547.579999998</v>
          </cell>
        </row>
        <row r="15">
          <cell r="C15">
            <v>30198472.920000002</v>
          </cell>
        </row>
        <row r="16">
          <cell r="C16">
            <v>24166910.780000001</v>
          </cell>
        </row>
        <row r="17">
          <cell r="C17">
            <v>230419.23</v>
          </cell>
        </row>
        <row r="20">
          <cell r="C20">
            <v>5801142.9100000001</v>
          </cell>
        </row>
        <row r="22">
          <cell r="C22">
            <v>15606749.060000001</v>
          </cell>
        </row>
        <row r="23">
          <cell r="C23">
            <v>169044016.88</v>
          </cell>
        </row>
        <row r="24">
          <cell r="C24">
            <v>1557000</v>
          </cell>
        </row>
        <row r="25">
          <cell r="C25">
            <v>43300000</v>
          </cell>
        </row>
        <row r="26">
          <cell r="C26">
            <v>25000000</v>
          </cell>
        </row>
        <row r="27">
          <cell r="C27">
            <v>500000</v>
          </cell>
        </row>
        <row r="28">
          <cell r="C28">
            <v>17800000</v>
          </cell>
        </row>
        <row r="29">
          <cell r="C29">
            <v>54490000</v>
          </cell>
        </row>
        <row r="30">
          <cell r="C30">
            <v>54490000</v>
          </cell>
        </row>
        <row r="37">
          <cell r="C37">
            <v>3081452.54</v>
          </cell>
        </row>
        <row r="38">
          <cell r="C38">
            <v>2278126512.48</v>
          </cell>
        </row>
        <row r="41">
          <cell r="C41">
            <v>1733262817.0799999</v>
          </cell>
        </row>
        <row r="42">
          <cell r="C42">
            <v>149513381.16999999</v>
          </cell>
        </row>
        <row r="43">
          <cell r="C43">
            <v>79599082.439999998</v>
          </cell>
        </row>
        <row r="44">
          <cell r="C44">
            <v>6458510.4400000004</v>
          </cell>
        </row>
        <row r="45">
          <cell r="C45">
            <v>20173824</v>
          </cell>
        </row>
        <row r="46">
          <cell r="C46">
            <v>1056585.47</v>
          </cell>
        </row>
        <row r="47">
          <cell r="C47">
            <v>2371818.92</v>
          </cell>
        </row>
        <row r="48">
          <cell r="C48">
            <v>500000</v>
          </cell>
        </row>
        <row r="49">
          <cell r="C49">
            <v>4486525.07</v>
          </cell>
        </row>
        <row r="50">
          <cell r="C50">
            <v>5178101.53</v>
          </cell>
        </row>
        <row r="51">
          <cell r="C51">
            <v>3169200</v>
          </cell>
        </row>
        <row r="52">
          <cell r="C52">
            <v>2524800</v>
          </cell>
        </row>
        <row r="53">
          <cell r="C53">
            <v>8981933.3000000007</v>
          </cell>
        </row>
        <row r="54">
          <cell r="C54">
            <v>2660000</v>
          </cell>
        </row>
        <row r="55">
          <cell r="C55">
            <v>7583000</v>
          </cell>
        </row>
        <row r="56">
          <cell r="C56">
            <v>500000</v>
          </cell>
        </row>
        <row r="57">
          <cell r="C57">
            <v>4270000</v>
          </cell>
        </row>
        <row r="60">
          <cell r="C60">
            <v>54555904</v>
          </cell>
        </row>
        <row r="67">
          <cell r="C67">
            <v>30198472.920000002</v>
          </cell>
        </row>
        <row r="68">
          <cell r="C68">
            <v>24166910.780000001</v>
          </cell>
        </row>
        <row r="69">
          <cell r="C69">
            <v>230419.23</v>
          </cell>
        </row>
        <row r="72">
          <cell r="C72">
            <v>5801142.9100000001</v>
          </cell>
        </row>
        <row r="74">
          <cell r="C74">
            <v>15606749.060000001</v>
          </cell>
        </row>
        <row r="75">
          <cell r="C75">
            <v>169044016.88</v>
          </cell>
        </row>
        <row r="76">
          <cell r="C76">
            <v>1557000</v>
          </cell>
        </row>
        <row r="78">
          <cell r="C78">
            <v>500000</v>
          </cell>
        </row>
        <row r="82">
          <cell r="C82">
            <v>43599855</v>
          </cell>
        </row>
        <row r="83">
          <cell r="C83">
            <v>22880073.300000001</v>
          </cell>
        </row>
        <row r="88">
          <cell r="C88">
            <v>0</v>
          </cell>
        </row>
        <row r="90">
          <cell r="C90">
            <v>15000000</v>
          </cell>
        </row>
        <row r="94">
          <cell r="C94">
            <v>10385</v>
          </cell>
        </row>
        <row r="97">
          <cell r="C97">
            <v>58641685.020000003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AM Reference"/>
      <sheetName val="Allocation Factors"/>
      <sheetName val="Trial Balance"/>
      <sheetName val="SOO - Output Report"/>
      <sheetName val="SFP- Output Report"/>
      <sheetName val="Consolidated Cash Flows"/>
      <sheetName val="SCF"/>
      <sheetName val="Accounting of Universal Charges"/>
      <sheetName val="SCAR"/>
      <sheetName val="Accounting of RFSC"/>
      <sheetName val="Payroll Allocations"/>
      <sheetName val="Sheet1"/>
      <sheetName val="Sheet2"/>
      <sheetName val="Version Numb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">
          <cell r="C2" t="str">
            <v>QUEZELCO I</v>
          </cell>
        </row>
        <row r="12">
          <cell r="C12">
            <v>3419739661</v>
          </cell>
        </row>
        <row r="13">
          <cell r="C13">
            <v>3059815536</v>
          </cell>
        </row>
        <row r="14">
          <cell r="C14">
            <v>72556487</v>
          </cell>
        </row>
        <row r="15">
          <cell r="C15">
            <v>49163890</v>
          </cell>
        </row>
        <row r="16">
          <cell r="C16">
            <v>49163890</v>
          </cell>
        </row>
        <row r="22">
          <cell r="C22">
            <v>24560271</v>
          </cell>
        </row>
        <row r="23">
          <cell r="C23">
            <v>213643477</v>
          </cell>
        </row>
        <row r="25">
          <cell r="C25">
            <v>114254833</v>
          </cell>
        </row>
        <row r="26">
          <cell r="C26">
            <v>114254833</v>
          </cell>
        </row>
        <row r="29">
          <cell r="C29">
            <v>1262579431</v>
          </cell>
        </row>
        <row r="30">
          <cell r="C30">
            <v>274586067</v>
          </cell>
        </row>
        <row r="31">
          <cell r="C31">
            <v>987993364</v>
          </cell>
        </row>
        <row r="38">
          <cell r="C38">
            <v>4796573925</v>
          </cell>
        </row>
        <row r="41">
          <cell r="C41">
            <v>2545870564</v>
          </cell>
        </row>
        <row r="42">
          <cell r="C42">
            <v>348982694</v>
          </cell>
        </row>
        <row r="43">
          <cell r="C43">
            <v>171796642</v>
          </cell>
        </row>
        <row r="44">
          <cell r="C44">
            <v>14766619</v>
          </cell>
        </row>
        <row r="45">
          <cell r="C45">
            <v>38883600</v>
          </cell>
        </row>
        <row r="46">
          <cell r="C46">
            <v>4538732</v>
          </cell>
        </row>
        <row r="47">
          <cell r="C47">
            <v>9093924</v>
          </cell>
        </row>
        <row r="48">
          <cell r="C48">
            <v>3819900</v>
          </cell>
        </row>
        <row r="49">
          <cell r="C49">
            <v>23052000</v>
          </cell>
        </row>
        <row r="50">
          <cell r="C50">
            <v>34950500</v>
          </cell>
        </row>
        <row r="51">
          <cell r="C51">
            <v>2805120</v>
          </cell>
        </row>
        <row r="52">
          <cell r="C52">
            <v>3408600</v>
          </cell>
        </row>
        <row r="53">
          <cell r="C53">
            <v>7656800</v>
          </cell>
        </row>
        <row r="54">
          <cell r="C54">
            <v>10810000</v>
          </cell>
        </row>
        <row r="55">
          <cell r="C55">
            <v>16628350</v>
          </cell>
        </row>
        <row r="56">
          <cell r="C56">
            <v>1573907</v>
          </cell>
        </row>
        <row r="57">
          <cell r="C57">
            <v>5198000</v>
          </cell>
        </row>
        <row r="60">
          <cell r="C60">
            <v>26660092</v>
          </cell>
        </row>
        <row r="61">
          <cell r="C61">
            <v>96698338</v>
          </cell>
        </row>
        <row r="62">
          <cell r="C62">
            <v>4013940</v>
          </cell>
        </row>
        <row r="63">
          <cell r="C63">
            <v>5000000</v>
          </cell>
        </row>
        <row r="64">
          <cell r="C64">
            <v>5000000</v>
          </cell>
        </row>
        <row r="67">
          <cell r="C67">
            <v>49163890</v>
          </cell>
        </row>
        <row r="68">
          <cell r="C68">
            <v>49163890</v>
          </cell>
        </row>
        <row r="70">
          <cell r="C70">
            <v>0</v>
          </cell>
        </row>
        <row r="71">
          <cell r="C71">
            <v>0</v>
          </cell>
        </row>
        <row r="74">
          <cell r="C74">
            <v>24560271</v>
          </cell>
        </row>
        <row r="75">
          <cell r="C75">
            <v>213643477</v>
          </cell>
        </row>
        <row r="82">
          <cell r="C82">
            <v>1205779431</v>
          </cell>
        </row>
        <row r="83">
          <cell r="C83">
            <v>126267945</v>
          </cell>
        </row>
        <row r="88">
          <cell r="C88">
            <v>72556487</v>
          </cell>
        </row>
        <row r="90">
          <cell r="C90">
            <v>37447914</v>
          </cell>
        </row>
        <row r="94">
          <cell r="C94">
            <v>800000</v>
          </cell>
        </row>
        <row r="97">
          <cell r="C97">
            <v>71990088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AM Reference"/>
      <sheetName val="Allocation Factors"/>
      <sheetName val="Trial Balance"/>
      <sheetName val="SFP- Output Report"/>
      <sheetName val="SOO - Output Report"/>
      <sheetName val="Consolidated Cash Flows"/>
      <sheetName val="SCF"/>
      <sheetName val="Accounting of Universal Charges"/>
      <sheetName val="SCAR"/>
      <sheetName val="Accounting of RFSC"/>
      <sheetName val="Payroll Allocations"/>
      <sheetName val="Sheet1"/>
      <sheetName val="Sheet2"/>
      <sheetName val="Version Numb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">
          <cell r="C2" t="str">
            <v>QUEZELCO II</v>
          </cell>
        </row>
        <row r="12">
          <cell r="C12">
            <v>860388558</v>
          </cell>
        </row>
        <row r="13">
          <cell r="C13">
            <v>736542464</v>
          </cell>
        </row>
        <row r="14">
          <cell r="C14">
            <v>30484571</v>
          </cell>
        </row>
        <row r="15">
          <cell r="C15">
            <v>17195845</v>
          </cell>
        </row>
        <row r="16">
          <cell r="C16">
            <v>17195845</v>
          </cell>
        </row>
        <row r="17">
          <cell r="C17">
            <v>0</v>
          </cell>
        </row>
        <row r="18">
          <cell r="C18">
            <v>0</v>
          </cell>
        </row>
        <row r="19">
          <cell r="C19">
            <v>0</v>
          </cell>
        </row>
        <row r="20">
          <cell r="C20">
            <v>0</v>
          </cell>
        </row>
        <row r="21">
          <cell r="C21">
            <v>0</v>
          </cell>
        </row>
        <row r="22">
          <cell r="C22">
            <v>4887635</v>
          </cell>
        </row>
        <row r="23">
          <cell r="C23">
            <v>71278043</v>
          </cell>
        </row>
        <row r="24">
          <cell r="C24">
            <v>0</v>
          </cell>
        </row>
        <row r="25">
          <cell r="C25">
            <v>17270455</v>
          </cell>
        </row>
        <row r="26">
          <cell r="C26">
            <v>8500000</v>
          </cell>
        </row>
        <row r="27">
          <cell r="C27">
            <v>200000</v>
          </cell>
        </row>
        <row r="28">
          <cell r="C28">
            <v>8570455</v>
          </cell>
        </row>
        <row r="29">
          <cell r="C29">
            <v>84621903</v>
          </cell>
        </row>
        <row r="30">
          <cell r="C30">
            <v>84621903</v>
          </cell>
        </row>
        <row r="31">
          <cell r="C31">
            <v>0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12889045</v>
          </cell>
        </row>
        <row r="38">
          <cell r="C38">
            <v>975169961</v>
          </cell>
        </row>
        <row r="41">
          <cell r="C41">
            <v>566057211</v>
          </cell>
        </row>
        <row r="42">
          <cell r="C42">
            <v>104120899</v>
          </cell>
        </row>
        <row r="43">
          <cell r="C43">
            <v>40855201</v>
          </cell>
        </row>
        <row r="44">
          <cell r="C44">
            <v>4560282</v>
          </cell>
        </row>
        <row r="45">
          <cell r="C45">
            <v>14721826</v>
          </cell>
        </row>
        <row r="46">
          <cell r="C46">
            <v>1765140</v>
          </cell>
        </row>
        <row r="47">
          <cell r="C47">
            <v>3265400</v>
          </cell>
        </row>
        <row r="48">
          <cell r="C48">
            <v>1895690</v>
          </cell>
        </row>
        <row r="49">
          <cell r="C49">
            <v>7070880</v>
          </cell>
        </row>
        <row r="50">
          <cell r="C50">
            <v>5762000</v>
          </cell>
        </row>
        <row r="51">
          <cell r="C51">
            <v>1180800</v>
          </cell>
        </row>
        <row r="52">
          <cell r="C52">
            <v>1341600</v>
          </cell>
        </row>
        <row r="53">
          <cell r="C53">
            <v>4492000</v>
          </cell>
        </row>
        <row r="54">
          <cell r="C54">
            <v>2387980</v>
          </cell>
        </row>
        <row r="55">
          <cell r="C55">
            <v>9170000</v>
          </cell>
        </row>
        <row r="56">
          <cell r="C56">
            <v>955600</v>
          </cell>
        </row>
        <row r="57">
          <cell r="C57">
            <v>4696500</v>
          </cell>
        </row>
        <row r="60">
          <cell r="C60">
            <v>23328575</v>
          </cell>
        </row>
        <row r="61">
          <cell r="C61">
            <v>0</v>
          </cell>
        </row>
        <row r="62">
          <cell r="C62">
            <v>2082576</v>
          </cell>
        </row>
        <row r="63">
          <cell r="C63">
            <v>0</v>
          </cell>
        </row>
        <row r="64">
          <cell r="C64">
            <v>0</v>
          </cell>
        </row>
        <row r="67">
          <cell r="C67">
            <v>17195845</v>
          </cell>
        </row>
        <row r="68">
          <cell r="C68">
            <v>17195845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0</v>
          </cell>
        </row>
        <row r="73">
          <cell r="C73">
            <v>0</v>
          </cell>
        </row>
        <row r="74">
          <cell r="C74">
            <v>4887635</v>
          </cell>
        </row>
        <row r="75">
          <cell r="C75">
            <v>71278043</v>
          </cell>
        </row>
        <row r="76">
          <cell r="C76">
            <v>0</v>
          </cell>
        </row>
        <row r="77">
          <cell r="C77">
            <v>3773965</v>
          </cell>
        </row>
        <row r="78">
          <cell r="C78">
            <v>0</v>
          </cell>
        </row>
        <row r="82">
          <cell r="C82">
            <v>89007569</v>
          </cell>
        </row>
        <row r="83">
          <cell r="C83">
            <v>28646225</v>
          </cell>
        </row>
        <row r="88">
          <cell r="C88">
            <v>0</v>
          </cell>
        </row>
        <row r="89">
          <cell r="C89">
            <v>0</v>
          </cell>
        </row>
        <row r="90">
          <cell r="C90">
            <v>15600000</v>
          </cell>
        </row>
        <row r="91">
          <cell r="C91">
            <v>0</v>
          </cell>
        </row>
        <row r="92">
          <cell r="C92">
            <v>0</v>
          </cell>
        </row>
        <row r="93">
          <cell r="C93">
            <v>0</v>
          </cell>
        </row>
        <row r="94">
          <cell r="C94">
            <v>0</v>
          </cell>
        </row>
        <row r="97">
          <cell r="C97">
            <v>57157046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101"/>
  <sheetViews>
    <sheetView showGridLines="0" tabSelected="1" zoomScaleNormal="100" workbookViewId="0">
      <selection activeCell="B1" sqref="B1"/>
    </sheetView>
  </sheetViews>
  <sheetFormatPr defaultRowHeight="14.4" x14ac:dyDescent="0.3"/>
  <cols>
    <col min="1" max="1" width="33" style="1" customWidth="1"/>
    <col min="2" max="2" width="20.33203125" style="1" customWidth="1"/>
    <col min="3" max="3" width="23.5546875" style="1" customWidth="1"/>
    <col min="4" max="4" width="16.5546875" style="1" customWidth="1"/>
    <col min="5" max="5" width="17.44140625" style="1" customWidth="1"/>
    <col min="6" max="16384" width="8.88671875" style="1"/>
  </cols>
  <sheetData>
    <row r="1" spans="1:5" ht="16.95" customHeight="1" x14ac:dyDescent="0.3">
      <c r="B1" s="2" t="s">
        <v>0</v>
      </c>
    </row>
    <row r="2" spans="1:5" ht="12.9" customHeight="1" x14ac:dyDescent="0.3">
      <c r="A2" s="3"/>
      <c r="B2" s="4" t="s">
        <v>1</v>
      </c>
      <c r="C2" s="3"/>
      <c r="D2" s="3"/>
    </row>
    <row r="3" spans="1:5" ht="0.6" customHeight="1" x14ac:dyDescent="0.3">
      <c r="A3" s="3"/>
    </row>
    <row r="4" spans="1:5" ht="0.45" customHeight="1" x14ac:dyDescent="0.3">
      <c r="A4" s="3"/>
      <c r="E4" s="3"/>
    </row>
    <row r="5" spans="1:5" ht="4.95" customHeight="1" x14ac:dyDescent="0.3">
      <c r="A5" s="3"/>
      <c r="E5" s="3"/>
    </row>
    <row r="6" spans="1:5" ht="0.6" customHeight="1" x14ac:dyDescent="0.3">
      <c r="A6" s="3"/>
      <c r="E6" s="3"/>
    </row>
    <row r="7" spans="1:5" ht="2.4" customHeight="1" x14ac:dyDescent="0.3">
      <c r="A7" s="3"/>
      <c r="B7" s="5" t="s">
        <v>2</v>
      </c>
      <c r="C7" s="5"/>
      <c r="D7" s="5"/>
      <c r="E7" s="3"/>
    </row>
    <row r="8" spans="1:5" ht="16.95" customHeight="1" x14ac:dyDescent="0.3">
      <c r="A8" s="3"/>
      <c r="B8" s="5"/>
      <c r="C8" s="5"/>
      <c r="D8" s="5"/>
    </row>
    <row r="9" spans="1:5" ht="1.95" customHeight="1" x14ac:dyDescent="0.3">
      <c r="A9" s="3"/>
      <c r="B9" s="6" t="str">
        <f>+CONCATENATE("JUNE 2023,"&amp;" "&amp;B13)</f>
        <v>JUNE 2023, BATELEC I</v>
      </c>
      <c r="C9" s="6"/>
    </row>
    <row r="10" spans="1:5" ht="15.6" customHeight="1" x14ac:dyDescent="0.3">
      <c r="A10" s="3"/>
      <c r="B10" s="6"/>
      <c r="C10" s="6"/>
    </row>
    <row r="11" spans="1:5" ht="0.45" customHeight="1" x14ac:dyDescent="0.3">
      <c r="A11" s="3"/>
    </row>
    <row r="12" spans="1:5" ht="0" hidden="1" customHeight="1" x14ac:dyDescent="0.3"/>
    <row r="13" spans="1:5" ht="15.45" customHeight="1" x14ac:dyDescent="0.3">
      <c r="B13" s="7" t="str">
        <f>+[1]SCF!$C$2</f>
        <v>BATELEC I</v>
      </c>
    </row>
    <row r="14" spans="1:5" ht="28.2" customHeight="1" x14ac:dyDescent="0.3">
      <c r="A14" s="8" t="s">
        <v>3</v>
      </c>
      <c r="B14" s="9" t="s">
        <v>4</v>
      </c>
      <c r="C14" s="9" t="s">
        <v>5</v>
      </c>
      <c r="D14" s="9" t="s">
        <v>6</v>
      </c>
      <c r="E14" s="9" t="s">
        <v>7</v>
      </c>
    </row>
    <row r="15" spans="1:5" ht="15" customHeight="1" x14ac:dyDescent="0.3">
      <c r="A15" s="10" t="s">
        <v>8</v>
      </c>
      <c r="B15" s="11" t="s">
        <v>9</v>
      </c>
      <c r="C15" s="12" t="s">
        <v>9</v>
      </c>
      <c r="D15" s="11" t="s">
        <v>9</v>
      </c>
      <c r="E15" s="13" t="s">
        <v>9</v>
      </c>
    </row>
    <row r="16" spans="1:5" ht="15" customHeight="1" x14ac:dyDescent="0.3">
      <c r="A16" s="14" t="s">
        <v>10</v>
      </c>
      <c r="B16" s="15">
        <f>[1]SCF!C12</f>
        <v>7683152437</v>
      </c>
      <c r="C16" s="15">
        <v>2976249705.0999999</v>
      </c>
      <c r="D16" s="15">
        <f>+C16-B16</f>
        <v>-4706902731.8999996</v>
      </c>
      <c r="E16" s="16">
        <f t="shared" ref="E16:E42" si="0">+D16/B16*100</f>
        <v>-61.26264929005989</v>
      </c>
    </row>
    <row r="17" spans="1:5" ht="15" customHeight="1" x14ac:dyDescent="0.3">
      <c r="A17" s="17" t="s">
        <v>11</v>
      </c>
      <c r="B17" s="18">
        <f>[1]SCF!C13</f>
        <v>6562932148</v>
      </c>
      <c r="C17" s="18">
        <v>2586141387.6300001</v>
      </c>
      <c r="D17" s="18">
        <f t="shared" ref="D17:D42" si="1">+C17-B17</f>
        <v>-3976790760.3699999</v>
      </c>
      <c r="E17" s="19">
        <f t="shared" ref="E17:E18" si="2">IFERROR(+D17/B17*100,0)</f>
        <v>-60.594726117683464</v>
      </c>
    </row>
    <row r="18" spans="1:5" ht="15" customHeight="1" x14ac:dyDescent="0.3">
      <c r="A18" s="17" t="s">
        <v>12</v>
      </c>
      <c r="B18" s="18">
        <f>[1]SCF!C14</f>
        <v>118194944</v>
      </c>
      <c r="C18" s="18">
        <v>49579695.039999999</v>
      </c>
      <c r="D18" s="18">
        <f t="shared" si="1"/>
        <v>-68615248.960000008</v>
      </c>
      <c r="E18" s="19">
        <f t="shared" si="2"/>
        <v>-58.052609221592434</v>
      </c>
    </row>
    <row r="19" spans="1:5" ht="15" customHeight="1" x14ac:dyDescent="0.3">
      <c r="A19" s="20" t="s">
        <v>13</v>
      </c>
      <c r="B19" s="15">
        <f>[1]SCF!C15</f>
        <v>226598454</v>
      </c>
      <c r="C19" s="21">
        <v>49907800.290000007</v>
      </c>
      <c r="D19" s="21">
        <f t="shared" si="1"/>
        <v>-176690653.70999998</v>
      </c>
      <c r="E19" s="22">
        <f t="shared" si="0"/>
        <v>-77.975224716228638</v>
      </c>
    </row>
    <row r="20" spans="1:5" ht="15" customHeight="1" x14ac:dyDescent="0.3">
      <c r="A20" s="23" t="s">
        <v>14</v>
      </c>
      <c r="B20" s="18">
        <f>[1]SCF!C16</f>
        <v>226598454</v>
      </c>
      <c r="C20" s="18">
        <v>39791638.990000002</v>
      </c>
      <c r="D20" s="18">
        <f t="shared" si="1"/>
        <v>-186806815.00999999</v>
      </c>
      <c r="E20" s="19">
        <f t="shared" ref="E20:E28" si="3">IFERROR(+D20/B20*100,0)</f>
        <v>-82.439580549830225</v>
      </c>
    </row>
    <row r="21" spans="1:5" ht="15" customHeight="1" x14ac:dyDescent="0.3">
      <c r="A21" s="23" t="s">
        <v>15</v>
      </c>
      <c r="B21" s="18">
        <f>[1]SCF!C17</f>
        <v>0</v>
      </c>
      <c r="C21" s="18">
        <v>361967.60000000003</v>
      </c>
      <c r="D21" s="18">
        <f t="shared" si="1"/>
        <v>361967.60000000003</v>
      </c>
      <c r="E21" s="19">
        <f t="shared" si="3"/>
        <v>0</v>
      </c>
    </row>
    <row r="22" spans="1:5" ht="15" customHeight="1" x14ac:dyDescent="0.3">
      <c r="A22" s="23" t="s">
        <v>16</v>
      </c>
      <c r="B22" s="18">
        <f>[1]SCF!C18</f>
        <v>0</v>
      </c>
      <c r="C22" s="18">
        <v>478.78000000000003</v>
      </c>
      <c r="D22" s="18">
        <f t="shared" si="1"/>
        <v>478.78000000000003</v>
      </c>
      <c r="E22" s="19">
        <f t="shared" si="3"/>
        <v>0</v>
      </c>
    </row>
    <row r="23" spans="1:5" ht="15" customHeight="1" x14ac:dyDescent="0.3">
      <c r="A23" s="23" t="s">
        <v>17</v>
      </c>
      <c r="B23" s="18">
        <f>[1]SCF!C19</f>
        <v>0</v>
      </c>
      <c r="C23" s="18">
        <v>17575.2</v>
      </c>
      <c r="D23" s="18">
        <f t="shared" si="1"/>
        <v>17575.2</v>
      </c>
      <c r="E23" s="19">
        <f t="shared" si="3"/>
        <v>0</v>
      </c>
    </row>
    <row r="24" spans="1:5" ht="15" customHeight="1" x14ac:dyDescent="0.3">
      <c r="A24" s="23" t="s">
        <v>18</v>
      </c>
      <c r="B24" s="18">
        <f>[1]SCF!C20</f>
        <v>0</v>
      </c>
      <c r="C24" s="18">
        <v>9736139.7200000007</v>
      </c>
      <c r="D24" s="18">
        <f t="shared" si="1"/>
        <v>9736139.7200000007</v>
      </c>
      <c r="E24" s="19">
        <f t="shared" si="3"/>
        <v>0</v>
      </c>
    </row>
    <row r="25" spans="1:5" ht="15" customHeight="1" x14ac:dyDescent="0.3">
      <c r="A25" s="23" t="s">
        <v>19</v>
      </c>
      <c r="B25" s="18">
        <f>[1]SCF!C21</f>
        <v>0</v>
      </c>
      <c r="C25" s="18">
        <v>0</v>
      </c>
      <c r="D25" s="18">
        <f t="shared" si="1"/>
        <v>0</v>
      </c>
      <c r="E25" s="19">
        <f t="shared" si="3"/>
        <v>0</v>
      </c>
    </row>
    <row r="26" spans="1:5" ht="15" customHeight="1" x14ac:dyDescent="0.3">
      <c r="A26" s="17" t="s">
        <v>20</v>
      </c>
      <c r="B26" s="18">
        <f>[1]SCF!C22</f>
        <v>57714162</v>
      </c>
      <c r="C26" s="18">
        <v>389799.17999999993</v>
      </c>
      <c r="D26" s="18">
        <f t="shared" si="1"/>
        <v>-57324362.82</v>
      </c>
      <c r="E26" s="19">
        <f t="shared" si="3"/>
        <v>-99.324603933433181</v>
      </c>
    </row>
    <row r="27" spans="1:5" ht="15" customHeight="1" x14ac:dyDescent="0.3">
      <c r="A27" s="17" t="s">
        <v>21</v>
      </c>
      <c r="B27" s="18">
        <f>[1]SCF!C23</f>
        <v>708705525</v>
      </c>
      <c r="C27" s="18">
        <v>287140591.62000006</v>
      </c>
      <c r="D27" s="18">
        <f t="shared" si="1"/>
        <v>-421564933.37999994</v>
      </c>
      <c r="E27" s="19">
        <f t="shared" si="3"/>
        <v>-59.483793833835271</v>
      </c>
    </row>
    <row r="28" spans="1:5" ht="15" customHeight="1" x14ac:dyDescent="0.3">
      <c r="A28" s="17" t="s">
        <v>22</v>
      </c>
      <c r="B28" s="18">
        <f>[1]SCF!C24</f>
        <v>9007204</v>
      </c>
      <c r="C28" s="18">
        <v>3090431.34</v>
      </c>
      <c r="D28" s="18">
        <f t="shared" si="1"/>
        <v>-5916772.6600000001</v>
      </c>
      <c r="E28" s="19">
        <f t="shared" si="3"/>
        <v>-65.689337778960038</v>
      </c>
    </row>
    <row r="29" spans="1:5" ht="15" customHeight="1" x14ac:dyDescent="0.3">
      <c r="A29" s="14" t="s">
        <v>23</v>
      </c>
      <c r="B29" s="15">
        <f>[1]SCF!C25</f>
        <v>43913179</v>
      </c>
      <c r="C29" s="15">
        <v>25965161.039999999</v>
      </c>
      <c r="D29" s="15">
        <f t="shared" si="1"/>
        <v>-17948017.960000001</v>
      </c>
      <c r="E29" s="16">
        <f t="shared" si="0"/>
        <v>-40.871597931910145</v>
      </c>
    </row>
    <row r="30" spans="1:5" ht="15" customHeight="1" x14ac:dyDescent="0.3">
      <c r="A30" s="17" t="s">
        <v>24</v>
      </c>
      <c r="B30" s="18">
        <f>[1]SCF!C26</f>
        <v>16618821</v>
      </c>
      <c r="C30" s="18">
        <v>7718049.4400000004</v>
      </c>
      <c r="D30" s="18">
        <f t="shared" si="1"/>
        <v>-8900771.5599999987</v>
      </c>
      <c r="E30" s="19">
        <f t="shared" ref="E30:E32" si="4">IFERROR(+D30/B30*100,0)</f>
        <v>-53.558381548245805</v>
      </c>
    </row>
    <row r="31" spans="1:5" ht="15" customHeight="1" x14ac:dyDescent="0.3">
      <c r="A31" s="17" t="s">
        <v>25</v>
      </c>
      <c r="B31" s="18">
        <f>[1]SCF!C27</f>
        <v>15267678</v>
      </c>
      <c r="C31" s="18">
        <v>8168917.3799999999</v>
      </c>
      <c r="D31" s="18">
        <f t="shared" si="1"/>
        <v>-7098760.6200000001</v>
      </c>
      <c r="E31" s="19">
        <f t="shared" si="4"/>
        <v>-46.495351945462829</v>
      </c>
    </row>
    <row r="32" spans="1:5" x14ac:dyDescent="0.3">
      <c r="A32" s="17" t="s">
        <v>26</v>
      </c>
      <c r="B32" s="18">
        <f>[1]SCF!C28</f>
        <v>12026680</v>
      </c>
      <c r="C32" s="18">
        <v>10078194.220000001</v>
      </c>
      <c r="D32" s="18">
        <f t="shared" si="1"/>
        <v>-1948485.7799999993</v>
      </c>
      <c r="E32" s="19">
        <f t="shared" si="4"/>
        <v>-16.201360475210112</v>
      </c>
    </row>
    <row r="33" spans="1:5" x14ac:dyDescent="0.3">
      <c r="A33" s="14" t="s">
        <v>27</v>
      </c>
      <c r="B33" s="15">
        <f>[1]SCF!C29</f>
        <v>284086744</v>
      </c>
      <c r="C33" s="15">
        <v>0</v>
      </c>
      <c r="D33" s="15">
        <f t="shared" si="1"/>
        <v>-284086744</v>
      </c>
      <c r="E33" s="16">
        <f t="shared" si="0"/>
        <v>-100</v>
      </c>
    </row>
    <row r="34" spans="1:5" ht="15" customHeight="1" x14ac:dyDescent="0.3">
      <c r="A34" s="17" t="s">
        <v>28</v>
      </c>
      <c r="B34" s="18">
        <f>[1]SCF!C30</f>
        <v>284086744</v>
      </c>
      <c r="C34" s="18">
        <v>0</v>
      </c>
      <c r="D34" s="18">
        <f t="shared" si="1"/>
        <v>-284086744</v>
      </c>
      <c r="E34" s="19">
        <f t="shared" ref="E34:E41" si="5">IFERROR(+D34/B34*100,0)</f>
        <v>-100</v>
      </c>
    </row>
    <row r="35" spans="1:5" ht="15" customHeight="1" x14ac:dyDescent="0.3">
      <c r="A35" s="17" t="s">
        <v>29</v>
      </c>
      <c r="B35" s="18">
        <f>[1]SCF!C31</f>
        <v>0</v>
      </c>
      <c r="C35" s="18">
        <v>0</v>
      </c>
      <c r="D35" s="18">
        <f t="shared" si="1"/>
        <v>0</v>
      </c>
      <c r="E35" s="19">
        <f t="shared" si="5"/>
        <v>0</v>
      </c>
    </row>
    <row r="36" spans="1:5" ht="20.399999999999999" customHeight="1" x14ac:dyDescent="0.3">
      <c r="A36" s="17" t="s">
        <v>30</v>
      </c>
      <c r="B36" s="18">
        <f>[1]SCF!C32</f>
        <v>0</v>
      </c>
      <c r="C36" s="18">
        <v>0</v>
      </c>
      <c r="D36" s="18">
        <f t="shared" si="1"/>
        <v>0</v>
      </c>
      <c r="E36" s="19">
        <f t="shared" si="5"/>
        <v>0</v>
      </c>
    </row>
    <row r="37" spans="1:5" ht="15" customHeight="1" x14ac:dyDescent="0.3">
      <c r="A37" s="17" t="s">
        <v>31</v>
      </c>
      <c r="B37" s="18">
        <f>[1]SCF!C33</f>
        <v>0</v>
      </c>
      <c r="C37" s="18">
        <v>0</v>
      </c>
      <c r="D37" s="18">
        <f t="shared" si="1"/>
        <v>0</v>
      </c>
      <c r="E37" s="19">
        <f t="shared" si="5"/>
        <v>0</v>
      </c>
    </row>
    <row r="38" spans="1:5" x14ac:dyDescent="0.3">
      <c r="A38" s="24" t="s">
        <v>32</v>
      </c>
      <c r="B38" s="18">
        <f>[1]SCF!C34</f>
        <v>0</v>
      </c>
      <c r="C38" s="18">
        <v>0</v>
      </c>
      <c r="D38" s="18">
        <f t="shared" si="1"/>
        <v>0</v>
      </c>
      <c r="E38" s="19">
        <f t="shared" si="5"/>
        <v>0</v>
      </c>
    </row>
    <row r="39" spans="1:5" ht="15" customHeight="1" x14ac:dyDescent="0.3">
      <c r="A39" s="24" t="s">
        <v>33</v>
      </c>
      <c r="B39" s="18">
        <f>[1]SCF!C35</f>
        <v>0</v>
      </c>
      <c r="C39" s="18">
        <v>0</v>
      </c>
      <c r="D39" s="18">
        <f t="shared" si="1"/>
        <v>0</v>
      </c>
      <c r="E39" s="19">
        <f t="shared" si="5"/>
        <v>0</v>
      </c>
    </row>
    <row r="40" spans="1:5" ht="15" customHeight="1" x14ac:dyDescent="0.3">
      <c r="A40" s="24" t="s">
        <v>34</v>
      </c>
      <c r="B40" s="18">
        <f>[1]SCF!C36</f>
        <v>0</v>
      </c>
      <c r="C40" s="18">
        <v>70916740.049999997</v>
      </c>
      <c r="D40" s="18">
        <f t="shared" si="1"/>
        <v>70916740.049999997</v>
      </c>
      <c r="E40" s="19">
        <f t="shared" si="5"/>
        <v>0</v>
      </c>
    </row>
    <row r="41" spans="1:5" ht="15" customHeight="1" x14ac:dyDescent="0.3">
      <c r="A41" s="24" t="s">
        <v>35</v>
      </c>
      <c r="B41" s="18">
        <f>[1]SCF!C37</f>
        <v>7492262</v>
      </c>
      <c r="C41" s="18">
        <v>35142124.629999995</v>
      </c>
      <c r="D41" s="18">
        <f t="shared" si="1"/>
        <v>27649862.629999995</v>
      </c>
      <c r="E41" s="19">
        <f t="shared" si="5"/>
        <v>369.04559170514852</v>
      </c>
    </row>
    <row r="42" spans="1:5" ht="15" customHeight="1" x14ac:dyDescent="0.3">
      <c r="A42" s="25" t="s">
        <v>36</v>
      </c>
      <c r="B42" s="26">
        <f>[1]SCF!C38</f>
        <v>8018644622</v>
      </c>
      <c r="C42" s="27">
        <v>3108273730.8200002</v>
      </c>
      <c r="D42" s="27">
        <f t="shared" si="1"/>
        <v>-4910370891.1800003</v>
      </c>
      <c r="E42" s="28">
        <f t="shared" si="0"/>
        <v>-61.236918739457266</v>
      </c>
    </row>
    <row r="43" spans="1:5" ht="18" customHeight="1" x14ac:dyDescent="0.3">
      <c r="A43" s="29" t="s">
        <v>9</v>
      </c>
      <c r="B43" s="3"/>
      <c r="C43" s="3"/>
      <c r="D43" s="3"/>
      <c r="E43" s="3"/>
    </row>
    <row r="44" spans="1:5" ht="15" customHeight="1" x14ac:dyDescent="0.3">
      <c r="A44" s="10" t="s">
        <v>37</v>
      </c>
      <c r="B44" s="11" t="s">
        <v>9</v>
      </c>
      <c r="C44" s="12" t="s">
        <v>9</v>
      </c>
      <c r="D44" s="11" t="s">
        <v>9</v>
      </c>
      <c r="E44" s="13" t="s">
        <v>9</v>
      </c>
    </row>
    <row r="45" spans="1:5" ht="15" customHeight="1" x14ac:dyDescent="0.3">
      <c r="A45" s="24" t="s">
        <v>38</v>
      </c>
      <c r="B45" s="18">
        <f>[1]SCF!C41</f>
        <v>6006079816</v>
      </c>
      <c r="C45" s="18">
        <v>2238511216.1499996</v>
      </c>
      <c r="D45" s="18">
        <f>C45-B45</f>
        <v>-3767568599.8500004</v>
      </c>
      <c r="E45" s="19">
        <f>IFERROR(+D45/B45*100,0)</f>
        <v>-62.729246284961462</v>
      </c>
    </row>
    <row r="46" spans="1:5" ht="15" customHeight="1" x14ac:dyDescent="0.3">
      <c r="A46" s="14" t="s">
        <v>39</v>
      </c>
      <c r="B46" s="15">
        <f>[1]SCF!C42</f>
        <v>428707630</v>
      </c>
      <c r="C46" s="15">
        <v>194311546.71000001</v>
      </c>
      <c r="D46" s="15">
        <f t="shared" ref="D46:D61" si="6">+B46-C46</f>
        <v>234396083.28999999</v>
      </c>
      <c r="E46" s="16">
        <f t="shared" ref="E46" si="7">+D46/B46*100</f>
        <v>54.675043523251496</v>
      </c>
    </row>
    <row r="47" spans="1:5" ht="15" customHeight="1" x14ac:dyDescent="0.3">
      <c r="A47" s="17" t="s">
        <v>40</v>
      </c>
      <c r="B47" s="18">
        <f>[1]SCF!C43</f>
        <v>192690945</v>
      </c>
      <c r="C47" s="18">
        <v>80611996.099999994</v>
      </c>
      <c r="D47" s="18">
        <f t="shared" si="6"/>
        <v>112078948.90000001</v>
      </c>
      <c r="E47" s="19">
        <f t="shared" ref="E47:E61" si="8">IFERROR(+D47/B47*100,0)</f>
        <v>58.165135315517816</v>
      </c>
    </row>
    <row r="48" spans="1:5" ht="15" customHeight="1" x14ac:dyDescent="0.3">
      <c r="A48" s="17" t="s">
        <v>41</v>
      </c>
      <c r="B48" s="18">
        <f>[1]SCF!C44</f>
        <v>14858040</v>
      </c>
      <c r="C48" s="18">
        <v>14871049.98</v>
      </c>
      <c r="D48" s="18">
        <f t="shared" si="6"/>
        <v>-13009.980000000447</v>
      </c>
      <c r="E48" s="19">
        <f t="shared" si="8"/>
        <v>-8.7561885686136584E-2</v>
      </c>
    </row>
    <row r="49" spans="1:5" ht="15" customHeight="1" x14ac:dyDescent="0.3">
      <c r="A49" s="17" t="s">
        <v>42</v>
      </c>
      <c r="B49" s="18">
        <f>[1]SCF!C45</f>
        <v>71443872</v>
      </c>
      <c r="C49" s="18">
        <v>51172156.309999995</v>
      </c>
      <c r="D49" s="18">
        <f t="shared" si="6"/>
        <v>20271715.690000005</v>
      </c>
      <c r="E49" s="19">
        <f t="shared" si="8"/>
        <v>28.374323958813434</v>
      </c>
    </row>
    <row r="50" spans="1:5" ht="15" customHeight="1" x14ac:dyDescent="0.3">
      <c r="A50" s="17" t="s">
        <v>43</v>
      </c>
      <c r="B50" s="18">
        <f>[1]SCF!C46</f>
        <v>8411704</v>
      </c>
      <c r="C50" s="18">
        <v>3482329.55</v>
      </c>
      <c r="D50" s="18">
        <f t="shared" si="6"/>
        <v>4929374.45</v>
      </c>
      <c r="E50" s="19">
        <f t="shared" si="8"/>
        <v>58.601377913440608</v>
      </c>
    </row>
    <row r="51" spans="1:5" ht="15" customHeight="1" x14ac:dyDescent="0.3">
      <c r="A51" s="17" t="s">
        <v>44</v>
      </c>
      <c r="B51" s="18">
        <f>[1]SCF!C47</f>
        <v>11607260</v>
      </c>
      <c r="C51" s="18">
        <v>5020177.3599999994</v>
      </c>
      <c r="D51" s="18">
        <f t="shared" si="6"/>
        <v>6587082.6400000006</v>
      </c>
      <c r="E51" s="19">
        <f t="shared" si="8"/>
        <v>56.749677701714276</v>
      </c>
    </row>
    <row r="52" spans="1:5" x14ac:dyDescent="0.3">
      <c r="A52" s="17" t="s">
        <v>45</v>
      </c>
      <c r="B52" s="18">
        <f>[1]SCF!C48</f>
        <v>10680032</v>
      </c>
      <c r="C52" s="18">
        <v>2091498.1199999999</v>
      </c>
      <c r="D52" s="18">
        <f t="shared" si="6"/>
        <v>8588533.8800000008</v>
      </c>
      <c r="E52" s="19">
        <f t="shared" si="8"/>
        <v>80.416742946088561</v>
      </c>
    </row>
    <row r="53" spans="1:5" ht="15" customHeight="1" x14ac:dyDescent="0.3">
      <c r="A53" s="17" t="s">
        <v>46</v>
      </c>
      <c r="B53" s="18">
        <f>[1]SCF!C49</f>
        <v>20823200</v>
      </c>
      <c r="C53" s="18">
        <v>7622847.6200000001</v>
      </c>
      <c r="D53" s="18">
        <f t="shared" si="6"/>
        <v>13200352.379999999</v>
      </c>
      <c r="E53" s="19">
        <f t="shared" si="8"/>
        <v>63.392525548426747</v>
      </c>
    </row>
    <row r="54" spans="1:5" ht="15" customHeight="1" x14ac:dyDescent="0.3">
      <c r="A54" s="17" t="s">
        <v>47</v>
      </c>
      <c r="B54" s="18">
        <f>[1]SCF!C50</f>
        <v>20867385</v>
      </c>
      <c r="C54" s="18">
        <v>5650571.0499999998</v>
      </c>
      <c r="D54" s="18">
        <f t="shared" si="6"/>
        <v>15216813.949999999</v>
      </c>
      <c r="E54" s="19">
        <f t="shared" si="8"/>
        <v>72.921518196937456</v>
      </c>
    </row>
    <row r="55" spans="1:5" ht="15" customHeight="1" x14ac:dyDescent="0.3">
      <c r="A55" s="17" t="s">
        <v>48</v>
      </c>
      <c r="B55" s="18">
        <f>[1]SCF!C51</f>
        <v>3120000</v>
      </c>
      <c r="C55" s="18">
        <v>2388127.8199999998</v>
      </c>
      <c r="D55" s="18">
        <f t="shared" si="6"/>
        <v>731872.18000000017</v>
      </c>
      <c r="E55" s="19">
        <f t="shared" si="8"/>
        <v>23.457441666666671</v>
      </c>
    </row>
    <row r="56" spans="1:5" ht="15" customHeight="1" x14ac:dyDescent="0.3">
      <c r="A56" s="17" t="s">
        <v>49</v>
      </c>
      <c r="B56" s="18">
        <f>[1]SCF!C52</f>
        <v>5448000</v>
      </c>
      <c r="C56" s="18">
        <v>2481697.7200000002</v>
      </c>
      <c r="D56" s="18">
        <f t="shared" si="6"/>
        <v>2966302.28</v>
      </c>
      <c r="E56" s="19">
        <f t="shared" si="8"/>
        <v>54.44754552129222</v>
      </c>
    </row>
    <row r="57" spans="1:5" ht="15" customHeight="1" x14ac:dyDescent="0.3">
      <c r="A57" s="17" t="s">
        <v>50</v>
      </c>
      <c r="B57" s="18">
        <f>[1]SCF!C53</f>
        <v>23934659</v>
      </c>
      <c r="C57" s="18">
        <v>8609330.4799999986</v>
      </c>
      <c r="D57" s="18">
        <f t="shared" si="6"/>
        <v>15325328.520000001</v>
      </c>
      <c r="E57" s="19">
        <f t="shared" si="8"/>
        <v>64.029859460291462</v>
      </c>
    </row>
    <row r="58" spans="1:5" ht="15" customHeight="1" x14ac:dyDescent="0.3">
      <c r="A58" s="17" t="s">
        <v>51</v>
      </c>
      <c r="B58" s="18">
        <f>[1]SCF!C54</f>
        <v>6400550</v>
      </c>
      <c r="C58" s="18">
        <v>1363706.28</v>
      </c>
      <c r="D58" s="18">
        <f t="shared" si="6"/>
        <v>5036843.72</v>
      </c>
      <c r="E58" s="19">
        <f t="shared" si="8"/>
        <v>78.693920366218535</v>
      </c>
    </row>
    <row r="59" spans="1:5" ht="15" customHeight="1" x14ac:dyDescent="0.3">
      <c r="A59" s="17" t="s">
        <v>52</v>
      </c>
      <c r="B59" s="18">
        <f>[1]SCF!C55</f>
        <v>29227283</v>
      </c>
      <c r="C59" s="18">
        <v>3155668.31</v>
      </c>
      <c r="D59" s="18">
        <f t="shared" si="6"/>
        <v>26071614.690000001</v>
      </c>
      <c r="E59" s="19">
        <f t="shared" si="8"/>
        <v>89.203004911541058</v>
      </c>
    </row>
    <row r="60" spans="1:5" ht="15" customHeight="1" x14ac:dyDescent="0.3">
      <c r="A60" s="17" t="s">
        <v>53</v>
      </c>
      <c r="B60" s="18">
        <f>[1]SCF!C56</f>
        <v>3757100</v>
      </c>
      <c r="C60" s="18">
        <v>423586.38</v>
      </c>
      <c r="D60" s="18">
        <f t="shared" si="6"/>
        <v>3333513.62</v>
      </c>
      <c r="E60" s="19">
        <f t="shared" si="8"/>
        <v>88.725709190599133</v>
      </c>
    </row>
    <row r="61" spans="1:5" ht="15" customHeight="1" x14ac:dyDescent="0.3">
      <c r="A61" s="17" t="s">
        <v>54</v>
      </c>
      <c r="B61" s="18">
        <f>[1]SCF!C57</f>
        <v>5437600</v>
      </c>
      <c r="C61" s="18">
        <v>5366803.63</v>
      </c>
      <c r="D61" s="18">
        <f t="shared" si="6"/>
        <v>70796.370000000112</v>
      </c>
      <c r="E61" s="19">
        <f t="shared" si="8"/>
        <v>1.3019782624687382</v>
      </c>
    </row>
    <row r="62" spans="1:5" ht="15" customHeight="1" x14ac:dyDescent="0.3">
      <c r="A62" s="10" t="s">
        <v>55</v>
      </c>
      <c r="B62" s="11" t="s">
        <v>9</v>
      </c>
      <c r="C62" s="18"/>
      <c r="D62" s="11" t="s">
        <v>9</v>
      </c>
      <c r="E62" s="13" t="s">
        <v>9</v>
      </c>
    </row>
    <row r="63" spans="1:5" x14ac:dyDescent="0.3">
      <c r="A63" s="24" t="s">
        <v>56</v>
      </c>
      <c r="B63" s="18">
        <f>[1]SCF!C60</f>
        <v>37984785</v>
      </c>
      <c r="C63" s="18">
        <v>0</v>
      </c>
      <c r="D63" s="18">
        <f t="shared" ref="D63:D67" si="9">C63-B63</f>
        <v>-37984785</v>
      </c>
      <c r="E63" s="19">
        <f t="shared" ref="E63:E67" si="10">IFERROR(+D63/B63*100,0)</f>
        <v>-100</v>
      </c>
    </row>
    <row r="64" spans="1:5" x14ac:dyDescent="0.3">
      <c r="A64" s="24" t="s">
        <v>57</v>
      </c>
      <c r="B64" s="18">
        <f>[1]SCF!C61</f>
        <v>0</v>
      </c>
      <c r="C64" s="18">
        <v>0</v>
      </c>
      <c r="D64" s="18">
        <f t="shared" si="9"/>
        <v>0</v>
      </c>
      <c r="E64" s="19">
        <f t="shared" si="10"/>
        <v>0</v>
      </c>
    </row>
    <row r="65" spans="1:5" ht="15" customHeight="1" x14ac:dyDescent="0.3">
      <c r="A65" s="24" t="s">
        <v>58</v>
      </c>
      <c r="B65" s="18">
        <f>[1]SCF!C62</f>
        <v>0</v>
      </c>
      <c r="C65" s="18">
        <v>0</v>
      </c>
      <c r="D65" s="18">
        <f t="shared" si="9"/>
        <v>0</v>
      </c>
      <c r="E65" s="19">
        <f t="shared" si="10"/>
        <v>0</v>
      </c>
    </row>
    <row r="66" spans="1:5" ht="15" customHeight="1" x14ac:dyDescent="0.3">
      <c r="A66" s="24" t="s">
        <v>59</v>
      </c>
      <c r="B66" s="18">
        <f>[1]SCF!C63</f>
        <v>0</v>
      </c>
      <c r="C66" s="18">
        <v>0</v>
      </c>
      <c r="D66" s="18">
        <f t="shared" si="9"/>
        <v>0</v>
      </c>
      <c r="E66" s="19">
        <f t="shared" si="10"/>
        <v>0</v>
      </c>
    </row>
    <row r="67" spans="1:5" ht="15" customHeight="1" x14ac:dyDescent="0.3">
      <c r="A67" s="24" t="s">
        <v>60</v>
      </c>
      <c r="B67" s="18">
        <f>[1]SCF!C64</f>
        <v>0</v>
      </c>
      <c r="C67" s="18">
        <v>0</v>
      </c>
      <c r="D67" s="18">
        <f t="shared" si="9"/>
        <v>0</v>
      </c>
      <c r="E67" s="19">
        <f t="shared" si="10"/>
        <v>0</v>
      </c>
    </row>
    <row r="68" spans="1:5" ht="15" customHeight="1" x14ac:dyDescent="0.3">
      <c r="A68" s="30" t="s">
        <v>61</v>
      </c>
      <c r="B68" s="15">
        <f>+B63+B64+B65+B66+B67</f>
        <v>37984785</v>
      </c>
      <c r="C68" s="31">
        <v>0</v>
      </c>
      <c r="D68" s="31">
        <f t="shared" ref="D68" si="11">+C68-B68</f>
        <v>-37984785</v>
      </c>
      <c r="E68" s="32">
        <f t="shared" ref="E68" si="12">+D68/B68*100</f>
        <v>-100</v>
      </c>
    </row>
    <row r="69" spans="1:5" ht="15" customHeight="1" x14ac:dyDescent="0.3">
      <c r="A69" s="10" t="s">
        <v>62</v>
      </c>
      <c r="B69" s="11" t="s">
        <v>9</v>
      </c>
      <c r="C69" s="12" t="s">
        <v>9</v>
      </c>
      <c r="D69" s="11" t="s">
        <v>9</v>
      </c>
      <c r="E69" s="13" t="s">
        <v>9</v>
      </c>
    </row>
    <row r="70" spans="1:5" ht="15" customHeight="1" x14ac:dyDescent="0.3">
      <c r="A70" s="14" t="s">
        <v>63</v>
      </c>
      <c r="B70" s="15">
        <f>[1]SCF!C67</f>
        <v>226598454</v>
      </c>
      <c r="C70" s="15">
        <v>47431062.570000008</v>
      </c>
      <c r="D70" s="15">
        <f t="shared" ref="D70:D82" si="13">+C70-B70</f>
        <v>-179167391.43000001</v>
      </c>
      <c r="E70" s="16">
        <f t="shared" ref="E70:E82" si="14">+D70/B70*100</f>
        <v>-79.068232049809126</v>
      </c>
    </row>
    <row r="71" spans="1:5" ht="15" customHeight="1" x14ac:dyDescent="0.3">
      <c r="A71" s="17" t="s">
        <v>14</v>
      </c>
      <c r="B71" s="18">
        <f>[1]SCF!C68</f>
        <v>226598454</v>
      </c>
      <c r="C71" s="18">
        <v>37271790.32</v>
      </c>
      <c r="D71" s="18">
        <f t="shared" si="13"/>
        <v>-189326663.68000001</v>
      </c>
      <c r="E71" s="19">
        <f t="shared" ref="E71:E81" si="15">IFERROR(+D71/B71*100,0)</f>
        <v>-83.55161314560425</v>
      </c>
    </row>
    <row r="72" spans="1:5" ht="15" customHeight="1" x14ac:dyDescent="0.3">
      <c r="A72" s="17" t="s">
        <v>15</v>
      </c>
      <c r="B72" s="18">
        <f>[1]SCF!C69</f>
        <v>0</v>
      </c>
      <c r="C72" s="18">
        <v>355367.61</v>
      </c>
      <c r="D72" s="18">
        <f t="shared" si="13"/>
        <v>355367.61</v>
      </c>
      <c r="E72" s="19">
        <f t="shared" si="15"/>
        <v>0</v>
      </c>
    </row>
    <row r="73" spans="1:5" ht="15" customHeight="1" x14ac:dyDescent="0.3">
      <c r="A73" s="17" t="s">
        <v>16</v>
      </c>
      <c r="B73" s="18">
        <f>[1]SCF!C70</f>
        <v>0</v>
      </c>
      <c r="C73" s="18">
        <v>2610.46</v>
      </c>
      <c r="D73" s="18">
        <f t="shared" si="13"/>
        <v>2610.46</v>
      </c>
      <c r="E73" s="19">
        <f t="shared" si="15"/>
        <v>0</v>
      </c>
    </row>
    <row r="74" spans="1:5" ht="15" customHeight="1" x14ac:dyDescent="0.3">
      <c r="A74" s="17" t="s">
        <v>64</v>
      </c>
      <c r="B74" s="18">
        <f>[1]SCF!C71</f>
        <v>0</v>
      </c>
      <c r="C74" s="18">
        <v>17891.38</v>
      </c>
      <c r="D74" s="18">
        <f t="shared" si="13"/>
        <v>17891.38</v>
      </c>
      <c r="E74" s="19">
        <f t="shared" si="15"/>
        <v>0</v>
      </c>
    </row>
    <row r="75" spans="1:5" ht="15" customHeight="1" x14ac:dyDescent="0.3">
      <c r="A75" s="17" t="s">
        <v>18</v>
      </c>
      <c r="B75" s="18">
        <f>[1]SCF!C72</f>
        <v>0</v>
      </c>
      <c r="C75" s="18">
        <v>9783402.8000000007</v>
      </c>
      <c r="D75" s="18">
        <f t="shared" si="13"/>
        <v>9783402.8000000007</v>
      </c>
      <c r="E75" s="19">
        <f t="shared" si="15"/>
        <v>0</v>
      </c>
    </row>
    <row r="76" spans="1:5" ht="15" customHeight="1" x14ac:dyDescent="0.3">
      <c r="A76" s="17" t="s">
        <v>19</v>
      </c>
      <c r="B76" s="18">
        <f>[1]SCF!C73</f>
        <v>0</v>
      </c>
      <c r="C76" s="18">
        <v>0</v>
      </c>
      <c r="D76" s="18">
        <f t="shared" si="13"/>
        <v>0</v>
      </c>
      <c r="E76" s="19">
        <f t="shared" si="15"/>
        <v>0</v>
      </c>
    </row>
    <row r="77" spans="1:5" x14ac:dyDescent="0.3">
      <c r="A77" s="24" t="s">
        <v>65</v>
      </c>
      <c r="B77" s="18">
        <f>[1]SCF!C74</f>
        <v>57714162</v>
      </c>
      <c r="C77" s="18">
        <v>1739557.96</v>
      </c>
      <c r="D77" s="18">
        <f t="shared" ref="D77:D81" si="16">C77-B77</f>
        <v>-55974604.039999999</v>
      </c>
      <c r="E77" s="19">
        <f t="shared" si="15"/>
        <v>-96.985907964842326</v>
      </c>
    </row>
    <row r="78" spans="1:5" x14ac:dyDescent="0.3">
      <c r="A78" s="24" t="s">
        <v>66</v>
      </c>
      <c r="B78" s="18">
        <f>[1]SCF!C75</f>
        <v>708705525</v>
      </c>
      <c r="C78" s="18">
        <v>264609942.18000001</v>
      </c>
      <c r="D78" s="18">
        <f t="shared" si="16"/>
        <v>-444095582.81999999</v>
      </c>
      <c r="E78" s="19">
        <f t="shared" si="15"/>
        <v>-62.66292093884833</v>
      </c>
    </row>
    <row r="79" spans="1:5" ht="15" customHeight="1" x14ac:dyDescent="0.3">
      <c r="A79" s="24" t="s">
        <v>67</v>
      </c>
      <c r="B79" s="18">
        <f>[1]SCF!C76</f>
        <v>14007204</v>
      </c>
      <c r="C79" s="18">
        <v>52162917.980000004</v>
      </c>
      <c r="D79" s="18">
        <f t="shared" si="16"/>
        <v>38155713.980000004</v>
      </c>
      <c r="E79" s="19">
        <f t="shared" si="15"/>
        <v>272.40064455404524</v>
      </c>
    </row>
    <row r="80" spans="1:5" x14ac:dyDescent="0.3">
      <c r="A80" s="24" t="s">
        <v>68</v>
      </c>
      <c r="B80" s="18">
        <f>[1]SCF!C77</f>
        <v>0</v>
      </c>
      <c r="C80" s="18">
        <v>5000004.91</v>
      </c>
      <c r="D80" s="18">
        <f t="shared" si="16"/>
        <v>5000004.91</v>
      </c>
      <c r="E80" s="19">
        <f t="shared" si="15"/>
        <v>0</v>
      </c>
    </row>
    <row r="81" spans="1:5" x14ac:dyDescent="0.3">
      <c r="A81" s="24" t="s">
        <v>69</v>
      </c>
      <c r="B81" s="18">
        <f>[1]SCF!C78</f>
        <v>18160727</v>
      </c>
      <c r="C81" s="18">
        <v>27897717.530000001</v>
      </c>
      <c r="D81" s="18">
        <f t="shared" si="16"/>
        <v>9736990.5300000012</v>
      </c>
      <c r="E81" s="19">
        <f t="shared" si="15"/>
        <v>53.615642864958005</v>
      </c>
    </row>
    <row r="82" spans="1:5" ht="15" customHeight="1" x14ac:dyDescent="0.3">
      <c r="A82" s="30" t="s">
        <v>70</v>
      </c>
      <c r="B82" s="15">
        <f>+B70+B77+B78+B79+B80+B81</f>
        <v>1025186072</v>
      </c>
      <c r="C82" s="31">
        <v>398841203.13000011</v>
      </c>
      <c r="D82" s="31">
        <f t="shared" si="13"/>
        <v>-626344868.86999989</v>
      </c>
      <c r="E82" s="32">
        <f t="shared" si="14"/>
        <v>-61.095725544542887</v>
      </c>
    </row>
    <row r="83" spans="1:5" ht="15" customHeight="1" x14ac:dyDescent="0.3">
      <c r="A83" s="10" t="s">
        <v>71</v>
      </c>
      <c r="B83" s="11" t="s">
        <v>9</v>
      </c>
      <c r="C83" s="12" t="s">
        <v>9</v>
      </c>
      <c r="D83" s="11" t="s">
        <v>9</v>
      </c>
      <c r="E83" s="13" t="s">
        <v>9</v>
      </c>
    </row>
    <row r="84" spans="1:5" ht="15" customHeight="1" x14ac:dyDescent="0.3">
      <c r="A84" s="24" t="s">
        <v>72</v>
      </c>
      <c r="B84" s="18">
        <f>[1]SCF!C81</f>
        <v>0</v>
      </c>
      <c r="C84" s="18">
        <v>0</v>
      </c>
      <c r="D84" s="18">
        <f t="shared" ref="D84:D88" si="17">+C84-B84</f>
        <v>0</v>
      </c>
      <c r="E84" s="19">
        <f t="shared" ref="E84:E86" si="18">IFERROR(+D84/B84*100,0)</f>
        <v>0</v>
      </c>
    </row>
    <row r="85" spans="1:5" ht="15" customHeight="1" x14ac:dyDescent="0.3">
      <c r="A85" s="24" t="s">
        <v>73</v>
      </c>
      <c r="B85" s="18">
        <f>[1]SCF!C82</f>
        <v>295213774</v>
      </c>
      <c r="C85" s="18">
        <v>64062140.010000005</v>
      </c>
      <c r="D85" s="18">
        <f t="shared" si="17"/>
        <v>-231151633.99000001</v>
      </c>
      <c r="E85" s="19">
        <f t="shared" si="18"/>
        <v>-78.299745590461512</v>
      </c>
    </row>
    <row r="86" spans="1:5" ht="15" customHeight="1" x14ac:dyDescent="0.3">
      <c r="A86" s="24" t="s">
        <v>74</v>
      </c>
      <c r="B86" s="18">
        <f>[1]SCF!C83</f>
        <v>215401475</v>
      </c>
      <c r="C86" s="18">
        <v>8817646.7800000012</v>
      </c>
      <c r="D86" s="18">
        <f t="shared" si="17"/>
        <v>-206583828.22</v>
      </c>
      <c r="E86" s="19">
        <f t="shared" si="18"/>
        <v>-95.906412999261022</v>
      </c>
    </row>
    <row r="87" spans="1:5" ht="15" customHeight="1" x14ac:dyDescent="0.3">
      <c r="A87" s="30" t="s">
        <v>75</v>
      </c>
      <c r="B87" s="33">
        <f>+B84+B85+B86</f>
        <v>510615249</v>
      </c>
      <c r="C87" s="31">
        <v>72879786.790000007</v>
      </c>
      <c r="D87" s="31">
        <f t="shared" si="17"/>
        <v>-437735462.20999998</v>
      </c>
      <c r="E87" s="32">
        <f>+D87/B87*100</f>
        <v>-85.727064177435082</v>
      </c>
    </row>
    <row r="88" spans="1:5" ht="18" customHeight="1" x14ac:dyDescent="0.3">
      <c r="A88" s="25" t="s">
        <v>76</v>
      </c>
      <c r="B88" s="27">
        <f>+B45+B46+B68+B82+B87</f>
        <v>8008573552</v>
      </c>
      <c r="C88" s="27">
        <v>2904543752.7799997</v>
      </c>
      <c r="D88" s="27">
        <f t="shared" si="17"/>
        <v>-5104029799.2200003</v>
      </c>
      <c r="E88" s="28">
        <f>+D88/B88*100</f>
        <v>-63.732071211924612</v>
      </c>
    </row>
    <row r="89" spans="1:5" x14ac:dyDescent="0.3">
      <c r="A89" s="29" t="s">
        <v>9</v>
      </c>
      <c r="B89" s="3"/>
      <c r="C89" s="3"/>
      <c r="D89" s="3"/>
      <c r="E89" s="3"/>
    </row>
    <row r="90" spans="1:5" ht="15" customHeight="1" x14ac:dyDescent="0.3">
      <c r="A90" s="10" t="s">
        <v>77</v>
      </c>
      <c r="B90" s="11" t="s">
        <v>9</v>
      </c>
      <c r="C90" s="12" t="s">
        <v>9</v>
      </c>
      <c r="D90" s="11" t="s">
        <v>9</v>
      </c>
      <c r="E90" s="13" t="s">
        <v>9</v>
      </c>
    </row>
    <row r="91" spans="1:5" x14ac:dyDescent="0.3">
      <c r="A91" s="24" t="s">
        <v>78</v>
      </c>
      <c r="B91" s="18">
        <f>[1]SCF!C88</f>
        <v>0</v>
      </c>
      <c r="C91" s="18">
        <v>49579695.039999999</v>
      </c>
      <c r="D91" s="18">
        <f t="shared" ref="D91:D98" si="19">+C91-B91</f>
        <v>49579695.039999999</v>
      </c>
      <c r="E91" s="19">
        <f>IFERROR(+D91/B91*100,0)</f>
        <v>0</v>
      </c>
    </row>
    <row r="92" spans="1:5" ht="15" customHeight="1" x14ac:dyDescent="0.3">
      <c r="A92" s="24" t="s">
        <v>79</v>
      </c>
      <c r="B92" s="18">
        <f>[1]SCF!C89</f>
        <v>0</v>
      </c>
      <c r="C92" s="18">
        <v>0</v>
      </c>
      <c r="D92" s="18">
        <f t="shared" si="19"/>
        <v>0</v>
      </c>
      <c r="E92" s="19">
        <f t="shared" ref="E92:E97" si="20">IFERROR(+D92/B92*100,0)</f>
        <v>0</v>
      </c>
    </row>
    <row r="93" spans="1:5" ht="15" customHeight="1" x14ac:dyDescent="0.3">
      <c r="A93" s="24" t="s">
        <v>80</v>
      </c>
      <c r="B93" s="18">
        <f>[1]SCF!C90</f>
        <v>10000000</v>
      </c>
      <c r="C93" s="18">
        <v>9763847.4299999997</v>
      </c>
      <c r="D93" s="18">
        <f t="shared" si="19"/>
        <v>-236152.5700000003</v>
      </c>
      <c r="E93" s="19">
        <f t="shared" si="20"/>
        <v>-2.3615257000000027</v>
      </c>
    </row>
    <row r="94" spans="1:5" ht="15" customHeight="1" x14ac:dyDescent="0.3">
      <c r="A94" s="24" t="s">
        <v>81</v>
      </c>
      <c r="B94" s="18">
        <f>[1]SCF!C91</f>
        <v>0</v>
      </c>
      <c r="C94" s="18">
        <v>0</v>
      </c>
      <c r="D94" s="18">
        <f t="shared" si="19"/>
        <v>0</v>
      </c>
      <c r="E94" s="19">
        <f t="shared" si="20"/>
        <v>0</v>
      </c>
    </row>
    <row r="95" spans="1:5" ht="15" customHeight="1" x14ac:dyDescent="0.3">
      <c r="A95" s="24" t="s">
        <v>82</v>
      </c>
      <c r="B95" s="18">
        <f>[1]SCF!C92</f>
        <v>0</v>
      </c>
      <c r="C95" s="18">
        <v>0</v>
      </c>
      <c r="D95" s="18">
        <f t="shared" si="19"/>
        <v>0</v>
      </c>
      <c r="E95" s="19">
        <f t="shared" si="20"/>
        <v>0</v>
      </c>
    </row>
    <row r="96" spans="1:5" ht="15" customHeight="1" x14ac:dyDescent="0.3">
      <c r="A96" s="24" t="s">
        <v>83</v>
      </c>
      <c r="B96" s="18">
        <f>[1]SCF!C93</f>
        <v>0</v>
      </c>
      <c r="C96" s="18">
        <v>0</v>
      </c>
      <c r="D96" s="18">
        <f t="shared" si="19"/>
        <v>0</v>
      </c>
      <c r="E96" s="19">
        <f t="shared" si="20"/>
        <v>0</v>
      </c>
    </row>
    <row r="97" spans="1:5" x14ac:dyDescent="0.3">
      <c r="A97" s="24" t="s">
        <v>84</v>
      </c>
      <c r="B97" s="18">
        <f>[1]SCF!C94</f>
        <v>0</v>
      </c>
      <c r="C97" s="18">
        <v>44454981.210000001</v>
      </c>
      <c r="D97" s="18">
        <f t="shared" si="19"/>
        <v>44454981.210000001</v>
      </c>
      <c r="E97" s="19">
        <f t="shared" si="20"/>
        <v>0</v>
      </c>
    </row>
    <row r="98" spans="1:5" ht="15" customHeight="1" x14ac:dyDescent="0.3">
      <c r="A98" s="30" t="s">
        <v>85</v>
      </c>
      <c r="B98" s="33">
        <f>SUM(B91:B97)</f>
        <v>10000000</v>
      </c>
      <c r="C98" s="31">
        <v>103798523.68000001</v>
      </c>
      <c r="D98" s="31">
        <f t="shared" si="19"/>
        <v>93798523.680000007</v>
      </c>
      <c r="E98" s="32">
        <f t="shared" ref="E98" si="21">+D98/B98*100</f>
        <v>937.98523679999994</v>
      </c>
    </row>
    <row r="99" spans="1:5" ht="15" customHeight="1" x14ac:dyDescent="0.3">
      <c r="A99" s="34" t="s">
        <v>86</v>
      </c>
      <c r="B99" s="35">
        <f>+B42-B88-B98</f>
        <v>71070</v>
      </c>
      <c r="C99" s="36">
        <v>99931454.360000432</v>
      </c>
      <c r="D99" s="37" t="s">
        <v>9</v>
      </c>
      <c r="E99" s="38" t="s">
        <v>9</v>
      </c>
    </row>
    <row r="100" spans="1:5" ht="15" customHeight="1" x14ac:dyDescent="0.3">
      <c r="A100" s="39" t="s">
        <v>87</v>
      </c>
      <c r="B100" s="18">
        <f>[1]SCF!$C$97</f>
        <v>118271265</v>
      </c>
      <c r="C100" s="18">
        <v>151698961.5</v>
      </c>
      <c r="D100" s="40" t="s">
        <v>9</v>
      </c>
      <c r="E100" s="41" t="s">
        <v>9</v>
      </c>
    </row>
    <row r="101" spans="1:5" ht="15" customHeight="1" x14ac:dyDescent="0.3">
      <c r="A101" s="34" t="s">
        <v>88</v>
      </c>
      <c r="B101" s="35">
        <f>B99+B100</f>
        <v>118342335</v>
      </c>
      <c r="C101" s="36">
        <v>251630415.86000043</v>
      </c>
      <c r="D101" s="42" t="s">
        <v>9</v>
      </c>
      <c r="E101" s="43" t="s">
        <v>9</v>
      </c>
    </row>
  </sheetData>
  <mergeCells count="7">
    <mergeCell ref="A89:E89"/>
    <mergeCell ref="A2:A11"/>
    <mergeCell ref="B2:D2"/>
    <mergeCell ref="E4:E7"/>
    <mergeCell ref="B7:D8"/>
    <mergeCell ref="B9:C10"/>
    <mergeCell ref="A43:E43"/>
  </mergeCells>
  <pageMargins left="0.7" right="0.7" top="0" bottom="0.39237" header="0" footer="0"/>
  <pageSetup paperSize="5" orientation="landscape" horizontalDpi="300" verticalDpi="300" r:id="rId1"/>
  <headerFooter alignWithMargins="0">
    <oddFooter>&amp;L&amp;"Segoe UI,Bold"&amp;8 Last Refresh Date: Jan 31, 2020 &amp;R&amp;"Segoe UI,Bold"&amp;8 Page 1 of 1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101"/>
  <sheetViews>
    <sheetView showGridLines="0" topLeftCell="B1" zoomScaleNormal="100" workbookViewId="0">
      <selection activeCell="B1" sqref="B1"/>
    </sheetView>
  </sheetViews>
  <sheetFormatPr defaultRowHeight="14.4" x14ac:dyDescent="0.3"/>
  <cols>
    <col min="1" max="1" width="33" style="1" customWidth="1"/>
    <col min="2" max="2" width="20.33203125" style="1" customWidth="1"/>
    <col min="3" max="3" width="23.5546875" style="1" customWidth="1"/>
    <col min="4" max="4" width="16.5546875" style="1" customWidth="1"/>
    <col min="5" max="5" width="17.44140625" style="1" customWidth="1"/>
    <col min="6" max="16384" width="8.88671875" style="1"/>
  </cols>
  <sheetData>
    <row r="1" spans="1:5" ht="16.95" customHeight="1" x14ac:dyDescent="0.3">
      <c r="B1" s="2" t="s">
        <v>0</v>
      </c>
    </row>
    <row r="2" spans="1:5" ht="12.9" customHeight="1" x14ac:dyDescent="0.3">
      <c r="A2" s="3"/>
      <c r="B2" s="4" t="s">
        <v>1</v>
      </c>
      <c r="C2" s="3"/>
      <c r="D2" s="3"/>
    </row>
    <row r="3" spans="1:5" ht="0.6" customHeight="1" x14ac:dyDescent="0.3">
      <c r="A3" s="3"/>
    </row>
    <row r="4" spans="1:5" ht="0.45" customHeight="1" x14ac:dyDescent="0.3">
      <c r="A4" s="3"/>
      <c r="E4" s="3"/>
    </row>
    <row r="5" spans="1:5" ht="4.95" customHeight="1" x14ac:dyDescent="0.3">
      <c r="A5" s="3"/>
      <c r="E5" s="3"/>
    </row>
    <row r="6" spans="1:5" ht="0.6" customHeight="1" x14ac:dyDescent="0.3">
      <c r="A6" s="3"/>
      <c r="E6" s="3"/>
    </row>
    <row r="7" spans="1:5" ht="2.4" customHeight="1" x14ac:dyDescent="0.3">
      <c r="A7" s="3"/>
      <c r="B7" s="5" t="s">
        <v>2</v>
      </c>
      <c r="C7" s="5"/>
      <c r="D7" s="5"/>
      <c r="E7" s="3"/>
    </row>
    <row r="8" spans="1:5" ht="16.95" customHeight="1" x14ac:dyDescent="0.3">
      <c r="A8" s="3"/>
      <c r="B8" s="5"/>
      <c r="C8" s="5"/>
      <c r="D8" s="5"/>
    </row>
    <row r="9" spans="1:5" ht="1.95" customHeight="1" x14ac:dyDescent="0.3">
      <c r="A9" s="3"/>
      <c r="B9" s="6" t="str">
        <f>+CONCATENATE("JUNE 2023,"&amp;" "&amp;B13)</f>
        <v>JUNE 2023, BATELEC II</v>
      </c>
      <c r="C9" s="6"/>
    </row>
    <row r="10" spans="1:5" ht="15.6" customHeight="1" x14ac:dyDescent="0.3">
      <c r="A10" s="3"/>
      <c r="B10" s="6"/>
      <c r="C10" s="6"/>
    </row>
    <row r="11" spans="1:5" ht="0.45" customHeight="1" x14ac:dyDescent="0.3">
      <c r="A11" s="3"/>
    </row>
    <row r="12" spans="1:5" ht="0" hidden="1" customHeight="1" x14ac:dyDescent="0.3"/>
    <row r="13" spans="1:5" ht="15.45" customHeight="1" x14ac:dyDescent="0.3">
      <c r="B13" s="7" t="str">
        <f>+[2]SCF!$C$2</f>
        <v>BATELEC II</v>
      </c>
    </row>
    <row r="14" spans="1:5" ht="28.2" customHeight="1" x14ac:dyDescent="0.3">
      <c r="A14" s="8" t="s">
        <v>3</v>
      </c>
      <c r="B14" s="9" t="s">
        <v>4</v>
      </c>
      <c r="C14" s="9" t="s">
        <v>5</v>
      </c>
      <c r="D14" s="9" t="s">
        <v>6</v>
      </c>
      <c r="E14" s="9" t="s">
        <v>7</v>
      </c>
    </row>
    <row r="15" spans="1:5" ht="15" customHeight="1" x14ac:dyDescent="0.3">
      <c r="A15" s="10" t="s">
        <v>8</v>
      </c>
      <c r="B15" s="11" t="s">
        <v>9</v>
      </c>
      <c r="C15" s="12" t="s">
        <v>9</v>
      </c>
      <c r="D15" s="11" t="s">
        <v>9</v>
      </c>
      <c r="E15" s="13" t="s">
        <v>9</v>
      </c>
    </row>
    <row r="16" spans="1:5" ht="15" customHeight="1" x14ac:dyDescent="0.3">
      <c r="A16" s="14" t="s">
        <v>10</v>
      </c>
      <c r="B16" s="15">
        <f>[2]SCF!C12</f>
        <v>13397985054</v>
      </c>
      <c r="C16" s="15">
        <v>6497245925.6999998</v>
      </c>
      <c r="D16" s="15">
        <f>+C16-B16</f>
        <v>-6900739128.3000002</v>
      </c>
      <c r="E16" s="16">
        <f t="shared" ref="E16:E42" si="0">+D16/B16*100</f>
        <v>-51.505798077000897</v>
      </c>
    </row>
    <row r="17" spans="1:5" ht="15" customHeight="1" x14ac:dyDescent="0.3">
      <c r="A17" s="17" t="s">
        <v>11</v>
      </c>
      <c r="B17" s="18">
        <f>[2]SCF!C13</f>
        <v>12583986495</v>
      </c>
      <c r="C17" s="18">
        <v>6125161142</v>
      </c>
      <c r="D17" s="18">
        <f t="shared" ref="D17:D42" si="1">+C17-B17</f>
        <v>-6458825353</v>
      </c>
      <c r="E17" s="19">
        <f t="shared" ref="E17:E18" si="2">IFERROR(+D17/B17*100,0)</f>
        <v>-51.325749241437023</v>
      </c>
    </row>
    <row r="18" spans="1:5" ht="15" customHeight="1" x14ac:dyDescent="0.3">
      <c r="A18" s="17" t="s">
        <v>12</v>
      </c>
      <c r="B18" s="18">
        <f>[2]SCF!C14</f>
        <v>406621000</v>
      </c>
      <c r="C18" s="18">
        <v>177391530.80000001</v>
      </c>
      <c r="D18" s="18">
        <f t="shared" si="1"/>
        <v>-229229469.19999999</v>
      </c>
      <c r="E18" s="19">
        <f t="shared" si="2"/>
        <v>-56.374232811389469</v>
      </c>
    </row>
    <row r="19" spans="1:5" ht="15" customHeight="1" x14ac:dyDescent="0.3">
      <c r="A19" s="20" t="s">
        <v>13</v>
      </c>
      <c r="B19" s="15">
        <f>[2]SCF!C15</f>
        <v>227586000</v>
      </c>
      <c r="C19" s="21">
        <v>125729861.94</v>
      </c>
      <c r="D19" s="21">
        <f t="shared" si="1"/>
        <v>-101856138.06</v>
      </c>
      <c r="E19" s="22">
        <f t="shared" si="0"/>
        <v>-44.755010440009492</v>
      </c>
    </row>
    <row r="20" spans="1:5" ht="15" customHeight="1" x14ac:dyDescent="0.3">
      <c r="A20" s="23" t="s">
        <v>14</v>
      </c>
      <c r="B20" s="18">
        <f>[2]SCF!C16</f>
        <v>182200284.47999999</v>
      </c>
      <c r="C20" s="18">
        <v>101510686.83</v>
      </c>
      <c r="D20" s="18">
        <f t="shared" si="1"/>
        <v>-80689597.649999991</v>
      </c>
      <c r="E20" s="19">
        <f t="shared" ref="E20:E28" si="3">IFERROR(+D20/B20*100,0)</f>
        <v>-44.286208377933264</v>
      </c>
    </row>
    <row r="21" spans="1:5" ht="15" customHeight="1" x14ac:dyDescent="0.3">
      <c r="A21" s="23" t="s">
        <v>15</v>
      </c>
      <c r="B21" s="18">
        <f>[2]SCF!C17</f>
        <v>1737734.44</v>
      </c>
      <c r="C21" s="18">
        <v>968003.05999999994</v>
      </c>
      <c r="D21" s="18">
        <f t="shared" si="1"/>
        <v>-769731.38</v>
      </c>
      <c r="E21" s="19">
        <f t="shared" si="3"/>
        <v>-44.295109901832873</v>
      </c>
    </row>
    <row r="22" spans="1:5" ht="15" customHeight="1" x14ac:dyDescent="0.3">
      <c r="A22" s="23" t="s">
        <v>16</v>
      </c>
      <c r="B22" s="18">
        <f>[2]SCF!C18</f>
        <v>588.98</v>
      </c>
      <c r="C22" s="18">
        <v>284.51</v>
      </c>
      <c r="D22" s="18">
        <f t="shared" si="1"/>
        <v>-304.47000000000003</v>
      </c>
      <c r="E22" s="19">
        <f t="shared" si="3"/>
        <v>-51.694454820197635</v>
      </c>
    </row>
    <row r="23" spans="1:5" ht="15" customHeight="1" x14ac:dyDescent="0.3">
      <c r="A23" s="23" t="s">
        <v>17</v>
      </c>
      <c r="B23" s="18">
        <f>[2]SCF!C19</f>
        <v>9921.5300000000007</v>
      </c>
      <c r="C23" s="18">
        <v>7220.19</v>
      </c>
      <c r="D23" s="18">
        <f t="shared" si="1"/>
        <v>-2701.3400000000011</v>
      </c>
      <c r="E23" s="19">
        <f t="shared" si="3"/>
        <v>-27.227050666580666</v>
      </c>
    </row>
    <row r="24" spans="1:5" ht="15" customHeight="1" x14ac:dyDescent="0.3">
      <c r="A24" s="23" t="s">
        <v>18</v>
      </c>
      <c r="B24" s="18">
        <f>[2]SCF!C20</f>
        <v>43637470.57</v>
      </c>
      <c r="C24" s="18">
        <v>23243667.349999998</v>
      </c>
      <c r="D24" s="18">
        <f t="shared" si="1"/>
        <v>-20393803.220000003</v>
      </c>
      <c r="E24" s="19">
        <f t="shared" si="3"/>
        <v>-46.734613518182208</v>
      </c>
    </row>
    <row r="25" spans="1:5" ht="15" customHeight="1" x14ac:dyDescent="0.3">
      <c r="A25" s="23" t="s">
        <v>19</v>
      </c>
      <c r="B25" s="18">
        <f>[2]SCF!C21</f>
        <v>0</v>
      </c>
      <c r="C25" s="18">
        <v>0</v>
      </c>
      <c r="D25" s="18">
        <f t="shared" si="1"/>
        <v>0</v>
      </c>
      <c r="E25" s="19">
        <f t="shared" si="3"/>
        <v>0</v>
      </c>
    </row>
    <row r="26" spans="1:5" ht="15" customHeight="1" x14ac:dyDescent="0.3">
      <c r="A26" s="17" t="s">
        <v>20</v>
      </c>
      <c r="B26" s="18">
        <f>[2]SCF!C22</f>
        <v>100664705</v>
      </c>
      <c r="C26" s="18">
        <v>656586.13</v>
      </c>
      <c r="D26" s="18">
        <f t="shared" si="1"/>
        <v>-100008118.87</v>
      </c>
      <c r="E26" s="19">
        <f t="shared" si="3"/>
        <v>-99.347749412269181</v>
      </c>
    </row>
    <row r="27" spans="1:5" ht="15" customHeight="1" x14ac:dyDescent="0.3">
      <c r="A27" s="17" t="s">
        <v>21</v>
      </c>
      <c r="B27" s="18">
        <f>[2]SCF!C23</f>
        <v>68643000</v>
      </c>
      <c r="C27" s="18">
        <v>68074338.069999993</v>
      </c>
      <c r="D27" s="18">
        <f t="shared" si="1"/>
        <v>-568661.93000000715</v>
      </c>
      <c r="E27" s="19">
        <f t="shared" si="3"/>
        <v>-0.82843396996053076</v>
      </c>
    </row>
    <row r="28" spans="1:5" ht="15" customHeight="1" x14ac:dyDescent="0.3">
      <c r="A28" s="17" t="s">
        <v>22</v>
      </c>
      <c r="B28" s="18">
        <f>[2]SCF!C24</f>
        <v>10483854</v>
      </c>
      <c r="C28" s="18">
        <v>232466.76</v>
      </c>
      <c r="D28" s="18">
        <f t="shared" si="1"/>
        <v>-10251387.24</v>
      </c>
      <c r="E28" s="19">
        <f t="shared" si="3"/>
        <v>-97.782621162026871</v>
      </c>
    </row>
    <row r="29" spans="1:5" ht="15" customHeight="1" x14ac:dyDescent="0.3">
      <c r="A29" s="14" t="s">
        <v>23</v>
      </c>
      <c r="B29" s="15">
        <f>[2]SCF!C25</f>
        <v>370000000</v>
      </c>
      <c r="C29" s="15">
        <v>23618837.130000003</v>
      </c>
      <c r="D29" s="15">
        <f t="shared" si="1"/>
        <v>-346381162.87</v>
      </c>
      <c r="E29" s="16">
        <f t="shared" si="0"/>
        <v>-93.616530505405407</v>
      </c>
    </row>
    <row r="30" spans="1:5" ht="15" customHeight="1" x14ac:dyDescent="0.3">
      <c r="A30" s="17" t="s">
        <v>24</v>
      </c>
      <c r="B30" s="18">
        <f>[2]SCF!C26</f>
        <v>370000000</v>
      </c>
      <c r="C30" s="18">
        <v>23618837.130000003</v>
      </c>
      <c r="D30" s="18">
        <f t="shared" si="1"/>
        <v>-346381162.87</v>
      </c>
      <c r="E30" s="19">
        <f t="shared" ref="E30:E32" si="4">IFERROR(+D30/B30*100,0)</f>
        <v>-93.616530505405407</v>
      </c>
    </row>
    <row r="31" spans="1:5" ht="15" customHeight="1" x14ac:dyDescent="0.3">
      <c r="A31" s="17" t="s">
        <v>25</v>
      </c>
      <c r="B31" s="18">
        <f>[2]SCF!C27</f>
        <v>0</v>
      </c>
      <c r="C31" s="18">
        <v>0</v>
      </c>
      <c r="D31" s="18">
        <f t="shared" si="1"/>
        <v>0</v>
      </c>
      <c r="E31" s="19">
        <f t="shared" si="4"/>
        <v>0</v>
      </c>
    </row>
    <row r="32" spans="1:5" x14ac:dyDescent="0.3">
      <c r="A32" s="17" t="s">
        <v>26</v>
      </c>
      <c r="B32" s="18">
        <f>[2]SCF!C28</f>
        <v>0</v>
      </c>
      <c r="C32" s="18">
        <v>0</v>
      </c>
      <c r="D32" s="18">
        <f t="shared" si="1"/>
        <v>0</v>
      </c>
      <c r="E32" s="19">
        <f t="shared" si="4"/>
        <v>0</v>
      </c>
    </row>
    <row r="33" spans="1:5" x14ac:dyDescent="0.3">
      <c r="A33" s="14" t="s">
        <v>27</v>
      </c>
      <c r="B33" s="15">
        <f>[2]SCF!C29</f>
        <v>1383092889</v>
      </c>
      <c r="C33" s="15">
        <v>0</v>
      </c>
      <c r="D33" s="15">
        <f t="shared" si="1"/>
        <v>-1383092889</v>
      </c>
      <c r="E33" s="16">
        <f t="shared" si="0"/>
        <v>-100</v>
      </c>
    </row>
    <row r="34" spans="1:5" ht="15" customHeight="1" x14ac:dyDescent="0.3">
      <c r="A34" s="17" t="s">
        <v>28</v>
      </c>
      <c r="B34" s="18">
        <f>[2]SCF!C30</f>
        <v>863665560</v>
      </c>
      <c r="C34" s="18">
        <v>0</v>
      </c>
      <c r="D34" s="18">
        <f t="shared" si="1"/>
        <v>-863665560</v>
      </c>
      <c r="E34" s="19">
        <f t="shared" ref="E34:E41" si="5">IFERROR(+D34/B34*100,0)</f>
        <v>-100</v>
      </c>
    </row>
    <row r="35" spans="1:5" ht="15" customHeight="1" x14ac:dyDescent="0.3">
      <c r="A35" s="17" t="s">
        <v>29</v>
      </c>
      <c r="B35" s="18">
        <f>[2]SCF!C31</f>
        <v>0</v>
      </c>
      <c r="C35" s="18">
        <v>0</v>
      </c>
      <c r="D35" s="18">
        <f t="shared" si="1"/>
        <v>0</v>
      </c>
      <c r="E35" s="19">
        <f t="shared" si="5"/>
        <v>0</v>
      </c>
    </row>
    <row r="36" spans="1:5" ht="20.399999999999999" customHeight="1" x14ac:dyDescent="0.3">
      <c r="A36" s="17" t="s">
        <v>30</v>
      </c>
      <c r="B36" s="18">
        <f>[2]SCF!C32</f>
        <v>519427329</v>
      </c>
      <c r="C36" s="18">
        <v>0</v>
      </c>
      <c r="D36" s="18">
        <f t="shared" si="1"/>
        <v>-519427329</v>
      </c>
      <c r="E36" s="19">
        <f t="shared" si="5"/>
        <v>-100</v>
      </c>
    </row>
    <row r="37" spans="1:5" ht="15" customHeight="1" x14ac:dyDescent="0.3">
      <c r="A37" s="17" t="s">
        <v>31</v>
      </c>
      <c r="B37" s="18">
        <f>[2]SCF!C33</f>
        <v>0</v>
      </c>
      <c r="C37" s="18">
        <v>0</v>
      </c>
      <c r="D37" s="18">
        <f t="shared" si="1"/>
        <v>0</v>
      </c>
      <c r="E37" s="19">
        <f t="shared" si="5"/>
        <v>0</v>
      </c>
    </row>
    <row r="38" spans="1:5" x14ac:dyDescent="0.3">
      <c r="A38" s="24" t="s">
        <v>32</v>
      </c>
      <c r="B38" s="18">
        <f>[2]SCF!C34</f>
        <v>52753367</v>
      </c>
      <c r="C38" s="18">
        <v>821898.28</v>
      </c>
      <c r="D38" s="18">
        <f t="shared" si="1"/>
        <v>-51931468.719999999</v>
      </c>
      <c r="E38" s="19">
        <f t="shared" si="5"/>
        <v>-98.441998441540235</v>
      </c>
    </row>
    <row r="39" spans="1:5" ht="15" customHeight="1" x14ac:dyDescent="0.3">
      <c r="A39" s="24" t="s">
        <v>33</v>
      </c>
      <c r="B39" s="18">
        <f>[2]SCF!C35</f>
        <v>0</v>
      </c>
      <c r="C39" s="18">
        <v>0</v>
      </c>
      <c r="D39" s="18">
        <f t="shared" si="1"/>
        <v>0</v>
      </c>
      <c r="E39" s="19">
        <f t="shared" si="5"/>
        <v>0</v>
      </c>
    </row>
    <row r="40" spans="1:5" ht="15" customHeight="1" x14ac:dyDescent="0.3">
      <c r="A40" s="24" t="s">
        <v>34</v>
      </c>
      <c r="B40" s="18">
        <f>[2]SCF!C36</f>
        <v>0</v>
      </c>
      <c r="C40" s="18">
        <v>0</v>
      </c>
      <c r="D40" s="18">
        <f t="shared" si="1"/>
        <v>0</v>
      </c>
      <c r="E40" s="19">
        <f t="shared" si="5"/>
        <v>0</v>
      </c>
    </row>
    <row r="41" spans="1:5" ht="15" customHeight="1" x14ac:dyDescent="0.3">
      <c r="A41" s="24" t="s">
        <v>35</v>
      </c>
      <c r="B41" s="18">
        <f>[2]SCF!C37</f>
        <v>0</v>
      </c>
      <c r="C41" s="18">
        <v>-100000000</v>
      </c>
      <c r="D41" s="18">
        <f t="shared" si="1"/>
        <v>-100000000</v>
      </c>
      <c r="E41" s="19">
        <f t="shared" si="5"/>
        <v>0</v>
      </c>
    </row>
    <row r="42" spans="1:5" ht="15" customHeight="1" x14ac:dyDescent="0.3">
      <c r="A42" s="25" t="s">
        <v>36</v>
      </c>
      <c r="B42" s="26">
        <f>[2]SCF!C38</f>
        <v>15203831310</v>
      </c>
      <c r="C42" s="27">
        <v>6421686661.1099997</v>
      </c>
      <c r="D42" s="27">
        <f t="shared" si="1"/>
        <v>-8782144648.8899994</v>
      </c>
      <c r="E42" s="28">
        <f t="shared" si="0"/>
        <v>-57.762707766388658</v>
      </c>
    </row>
    <row r="43" spans="1:5" ht="18" customHeight="1" x14ac:dyDescent="0.3">
      <c r="A43" s="29" t="s">
        <v>9</v>
      </c>
      <c r="B43" s="3"/>
      <c r="C43" s="3"/>
      <c r="D43" s="3"/>
      <c r="E43" s="3"/>
    </row>
    <row r="44" spans="1:5" ht="15" customHeight="1" x14ac:dyDescent="0.3">
      <c r="A44" s="10" t="s">
        <v>37</v>
      </c>
      <c r="B44" s="11" t="s">
        <v>9</v>
      </c>
      <c r="C44" s="12" t="s">
        <v>9</v>
      </c>
      <c r="D44" s="11" t="s">
        <v>9</v>
      </c>
      <c r="E44" s="13" t="s">
        <v>9</v>
      </c>
    </row>
    <row r="45" spans="1:5" ht="15" customHeight="1" x14ac:dyDescent="0.3">
      <c r="A45" s="24" t="s">
        <v>38</v>
      </c>
      <c r="B45" s="18">
        <f>[2]SCF!C41</f>
        <v>11594105412</v>
      </c>
      <c r="C45" s="18">
        <v>5242271486.96</v>
      </c>
      <c r="D45" s="18">
        <f>C45-B45</f>
        <v>-6351833925.04</v>
      </c>
      <c r="E45" s="19">
        <f>IFERROR(+D45/B45*100,0)</f>
        <v>-54.785028247766284</v>
      </c>
    </row>
    <row r="46" spans="1:5" ht="15" customHeight="1" x14ac:dyDescent="0.3">
      <c r="A46" s="14" t="s">
        <v>39</v>
      </c>
      <c r="B46" s="15">
        <f>[2]SCF!C42</f>
        <v>774384355</v>
      </c>
      <c r="C46" s="15">
        <v>360172450.53000003</v>
      </c>
      <c r="D46" s="15">
        <f t="shared" ref="D46:D61" si="6">+B46-C46</f>
        <v>414211904.46999997</v>
      </c>
      <c r="E46" s="16">
        <f t="shared" ref="E46" si="7">+D46/B46*100</f>
        <v>53.489188126741013</v>
      </c>
    </row>
    <row r="47" spans="1:5" ht="15" customHeight="1" x14ac:dyDescent="0.3">
      <c r="A47" s="17" t="s">
        <v>40</v>
      </c>
      <c r="B47" s="18">
        <f>[2]SCF!C43</f>
        <v>366572813.5</v>
      </c>
      <c r="C47" s="18">
        <v>193671484.28</v>
      </c>
      <c r="D47" s="18">
        <f t="shared" si="6"/>
        <v>172901329.22</v>
      </c>
      <c r="E47" s="19">
        <f t="shared" ref="E47:E61" si="8">IFERROR(+D47/B47*100,0)</f>
        <v>47.166980979619211</v>
      </c>
    </row>
    <row r="48" spans="1:5" ht="15" customHeight="1" x14ac:dyDescent="0.3">
      <c r="A48" s="17" t="s">
        <v>41</v>
      </c>
      <c r="B48" s="18">
        <f>[2]SCF!C44</f>
        <v>27301263.5</v>
      </c>
      <c r="C48" s="18">
        <v>19965756.120000001</v>
      </c>
      <c r="D48" s="18">
        <f t="shared" si="6"/>
        <v>7335507.379999999</v>
      </c>
      <c r="E48" s="19">
        <f t="shared" si="8"/>
        <v>26.868746862210237</v>
      </c>
    </row>
    <row r="49" spans="1:5" ht="15" customHeight="1" x14ac:dyDescent="0.3">
      <c r="A49" s="17" t="s">
        <v>42</v>
      </c>
      <c r="B49" s="18">
        <f>[2]SCF!C45</f>
        <v>152332003</v>
      </c>
      <c r="C49" s="18">
        <v>58575251.339999996</v>
      </c>
      <c r="D49" s="18">
        <f t="shared" si="6"/>
        <v>93756751.659999996</v>
      </c>
      <c r="E49" s="19">
        <f t="shared" si="8"/>
        <v>61.547639244263074</v>
      </c>
    </row>
    <row r="50" spans="1:5" ht="15" customHeight="1" x14ac:dyDescent="0.3">
      <c r="A50" s="17" t="s">
        <v>43</v>
      </c>
      <c r="B50" s="18">
        <f>[2]SCF!C46</f>
        <v>24000000</v>
      </c>
      <c r="C50" s="18">
        <v>9672853.8000000007</v>
      </c>
      <c r="D50" s="18">
        <f t="shared" si="6"/>
        <v>14327146.199999999</v>
      </c>
      <c r="E50" s="19">
        <f t="shared" si="8"/>
        <v>59.696442500000003</v>
      </c>
    </row>
    <row r="51" spans="1:5" ht="15" customHeight="1" x14ac:dyDescent="0.3">
      <c r="A51" s="17" t="s">
        <v>44</v>
      </c>
      <c r="B51" s="18">
        <f>[2]SCF!C47</f>
        <v>15000000</v>
      </c>
      <c r="C51" s="18">
        <v>7222986.5199999996</v>
      </c>
      <c r="D51" s="18">
        <f t="shared" si="6"/>
        <v>7777013.4800000004</v>
      </c>
      <c r="E51" s="19">
        <f t="shared" si="8"/>
        <v>51.846756533333341</v>
      </c>
    </row>
    <row r="52" spans="1:5" x14ac:dyDescent="0.3">
      <c r="A52" s="17" t="s">
        <v>45</v>
      </c>
      <c r="B52" s="18">
        <f>[2]SCF!C48</f>
        <v>7000000</v>
      </c>
      <c r="C52" s="18">
        <v>5457781.0600000005</v>
      </c>
      <c r="D52" s="18">
        <f t="shared" si="6"/>
        <v>1542218.9399999995</v>
      </c>
      <c r="E52" s="19">
        <f t="shared" si="8"/>
        <v>22.031699142857136</v>
      </c>
    </row>
    <row r="53" spans="1:5" ht="15" customHeight="1" x14ac:dyDescent="0.3">
      <c r="A53" s="17" t="s">
        <v>46</v>
      </c>
      <c r="B53" s="18">
        <f>[2]SCF!C49</f>
        <v>22500000</v>
      </c>
      <c r="C53" s="18">
        <v>9275723.4700000007</v>
      </c>
      <c r="D53" s="18">
        <f t="shared" si="6"/>
        <v>13224276.529999999</v>
      </c>
      <c r="E53" s="19">
        <f t="shared" si="8"/>
        <v>58.774562355555545</v>
      </c>
    </row>
    <row r="54" spans="1:5" ht="15" customHeight="1" x14ac:dyDescent="0.3">
      <c r="A54" s="17" t="s">
        <v>47</v>
      </c>
      <c r="B54" s="18">
        <f>[2]SCF!C50</f>
        <v>16500000</v>
      </c>
      <c r="C54" s="18">
        <v>9217849.0200000014</v>
      </c>
      <c r="D54" s="18">
        <f t="shared" si="6"/>
        <v>7282150.9799999986</v>
      </c>
      <c r="E54" s="19">
        <f t="shared" si="8"/>
        <v>44.134248363636353</v>
      </c>
    </row>
    <row r="55" spans="1:5" ht="15" customHeight="1" x14ac:dyDescent="0.3">
      <c r="A55" s="17" t="s">
        <v>48</v>
      </c>
      <c r="B55" s="18">
        <f>[2]SCF!C51</f>
        <v>4428000</v>
      </c>
      <c r="C55" s="18">
        <v>2128697.4</v>
      </c>
      <c r="D55" s="18">
        <f t="shared" si="6"/>
        <v>2299302.6</v>
      </c>
      <c r="E55" s="19">
        <f t="shared" si="8"/>
        <v>51.926436314363144</v>
      </c>
    </row>
    <row r="56" spans="1:5" ht="15" customHeight="1" x14ac:dyDescent="0.3">
      <c r="A56" s="17" t="s">
        <v>49</v>
      </c>
      <c r="B56" s="18">
        <f>[2]SCF!C52</f>
        <v>6103200</v>
      </c>
      <c r="C56" s="18">
        <v>1509100</v>
      </c>
      <c r="D56" s="18">
        <f t="shared" si="6"/>
        <v>4594100</v>
      </c>
      <c r="E56" s="19">
        <f t="shared" si="8"/>
        <v>75.273626949796821</v>
      </c>
    </row>
    <row r="57" spans="1:5" ht="15" customHeight="1" x14ac:dyDescent="0.3">
      <c r="A57" s="17" t="s">
        <v>50</v>
      </c>
      <c r="B57" s="18">
        <f>[2]SCF!C53</f>
        <v>50000000</v>
      </c>
      <c r="C57" s="18">
        <v>24425132.630000003</v>
      </c>
      <c r="D57" s="18">
        <f t="shared" si="6"/>
        <v>25574867.369999997</v>
      </c>
      <c r="E57" s="19">
        <f t="shared" si="8"/>
        <v>51.14973474</v>
      </c>
    </row>
    <row r="58" spans="1:5" ht="15" customHeight="1" x14ac:dyDescent="0.3">
      <c r="A58" s="17" t="s">
        <v>51</v>
      </c>
      <c r="B58" s="18">
        <f>[2]SCF!C54</f>
        <v>11000000</v>
      </c>
      <c r="C58" s="18">
        <v>3864244.6</v>
      </c>
      <c r="D58" s="18">
        <f t="shared" si="6"/>
        <v>7135755.4000000004</v>
      </c>
      <c r="E58" s="19">
        <f t="shared" si="8"/>
        <v>64.870503636363637</v>
      </c>
    </row>
    <row r="59" spans="1:5" ht="15" customHeight="1" x14ac:dyDescent="0.3">
      <c r="A59" s="17" t="s">
        <v>52</v>
      </c>
      <c r="B59" s="18">
        <f>[2]SCF!C55</f>
        <v>56147075</v>
      </c>
      <c r="C59" s="18">
        <v>9147270.7999999989</v>
      </c>
      <c r="D59" s="18">
        <f t="shared" si="6"/>
        <v>46999804.200000003</v>
      </c>
      <c r="E59" s="19">
        <f t="shared" si="8"/>
        <v>83.708375191405793</v>
      </c>
    </row>
    <row r="60" spans="1:5" ht="15" customHeight="1" x14ac:dyDescent="0.3">
      <c r="A60" s="17" t="s">
        <v>53</v>
      </c>
      <c r="B60" s="18">
        <f>[2]SCF!C56</f>
        <v>5500000</v>
      </c>
      <c r="C60" s="18">
        <v>1036141.1100000001</v>
      </c>
      <c r="D60" s="18">
        <f t="shared" si="6"/>
        <v>4463858.8899999997</v>
      </c>
      <c r="E60" s="19">
        <f t="shared" si="8"/>
        <v>81.161070727272715</v>
      </c>
    </row>
    <row r="61" spans="1:5" ht="15" customHeight="1" x14ac:dyDescent="0.3">
      <c r="A61" s="17" t="s">
        <v>54</v>
      </c>
      <c r="B61" s="18">
        <f>[2]SCF!C57</f>
        <v>10000000</v>
      </c>
      <c r="C61" s="18">
        <v>5002178.38</v>
      </c>
      <c r="D61" s="18">
        <f t="shared" si="6"/>
        <v>4997821.62</v>
      </c>
      <c r="E61" s="19">
        <f t="shared" si="8"/>
        <v>49.978216200000006</v>
      </c>
    </row>
    <row r="62" spans="1:5" ht="15" customHeight="1" x14ac:dyDescent="0.3">
      <c r="A62" s="10" t="s">
        <v>55</v>
      </c>
      <c r="B62" s="11" t="s">
        <v>9</v>
      </c>
      <c r="C62" s="18"/>
      <c r="D62" s="11" t="s">
        <v>9</v>
      </c>
      <c r="E62" s="13" t="s">
        <v>9</v>
      </c>
    </row>
    <row r="63" spans="1:5" x14ac:dyDescent="0.3">
      <c r="A63" s="24" t="s">
        <v>56</v>
      </c>
      <c r="B63" s="18">
        <f>[2]SCF!C60</f>
        <v>123760475</v>
      </c>
      <c r="C63" s="18">
        <v>15953616</v>
      </c>
      <c r="D63" s="18">
        <f t="shared" ref="D63:D67" si="9">C63-B63</f>
        <v>-107806859</v>
      </c>
      <c r="E63" s="19">
        <f t="shared" ref="E63:E67" si="10">IFERROR(+D63/B63*100,0)</f>
        <v>-87.109280244763127</v>
      </c>
    </row>
    <row r="64" spans="1:5" x14ac:dyDescent="0.3">
      <c r="A64" s="24" t="s">
        <v>57</v>
      </c>
      <c r="B64" s="18">
        <f>[2]SCF!C61</f>
        <v>56823342</v>
      </c>
      <c r="C64" s="18">
        <v>0</v>
      </c>
      <c r="D64" s="18">
        <f t="shared" si="9"/>
        <v>-56823342</v>
      </c>
      <c r="E64" s="19">
        <f t="shared" si="10"/>
        <v>-100</v>
      </c>
    </row>
    <row r="65" spans="1:5" ht="15" customHeight="1" x14ac:dyDescent="0.3">
      <c r="A65" s="24" t="s">
        <v>58</v>
      </c>
      <c r="B65" s="18">
        <f>[2]SCF!C62</f>
        <v>0</v>
      </c>
      <c r="C65" s="18">
        <v>0</v>
      </c>
      <c r="D65" s="18">
        <f t="shared" si="9"/>
        <v>0</v>
      </c>
      <c r="E65" s="19">
        <f t="shared" si="10"/>
        <v>0</v>
      </c>
    </row>
    <row r="66" spans="1:5" ht="15" customHeight="1" x14ac:dyDescent="0.3">
      <c r="A66" s="24" t="s">
        <v>59</v>
      </c>
      <c r="B66" s="18">
        <f>[2]SCF!C63</f>
        <v>0</v>
      </c>
      <c r="C66" s="18">
        <v>0</v>
      </c>
      <c r="D66" s="18">
        <f t="shared" si="9"/>
        <v>0</v>
      </c>
      <c r="E66" s="19">
        <f t="shared" si="10"/>
        <v>0</v>
      </c>
    </row>
    <row r="67" spans="1:5" ht="15" customHeight="1" x14ac:dyDescent="0.3">
      <c r="A67" s="24" t="s">
        <v>60</v>
      </c>
      <c r="B67" s="18">
        <f>[2]SCF!C64</f>
        <v>60000000</v>
      </c>
      <c r="C67" s="18">
        <v>33439547.420000006</v>
      </c>
      <c r="D67" s="18">
        <f t="shared" si="9"/>
        <v>-26560452.579999994</v>
      </c>
      <c r="E67" s="19">
        <f t="shared" si="10"/>
        <v>-44.267420966666663</v>
      </c>
    </row>
    <row r="68" spans="1:5" ht="15" customHeight="1" x14ac:dyDescent="0.3">
      <c r="A68" s="30" t="s">
        <v>61</v>
      </c>
      <c r="B68" s="15">
        <f>+B63+B64+B65+B66+B67</f>
        <v>240583817</v>
      </c>
      <c r="C68" s="31">
        <v>49393163.420000002</v>
      </c>
      <c r="D68" s="31">
        <f t="shared" ref="D68" si="11">+C68-B68</f>
        <v>-191190653.57999998</v>
      </c>
      <c r="E68" s="32">
        <f t="shared" ref="E68" si="12">+D68/B68*100</f>
        <v>-79.469457241174283</v>
      </c>
    </row>
    <row r="69" spans="1:5" ht="15" customHeight="1" x14ac:dyDescent="0.3">
      <c r="A69" s="10" t="s">
        <v>62</v>
      </c>
      <c r="B69" s="11" t="s">
        <v>9</v>
      </c>
      <c r="C69" s="12" t="s">
        <v>9</v>
      </c>
      <c r="D69" s="11" t="s">
        <v>9</v>
      </c>
      <c r="E69" s="13" t="s">
        <v>9</v>
      </c>
    </row>
    <row r="70" spans="1:5" ht="15" customHeight="1" x14ac:dyDescent="0.3">
      <c r="A70" s="14" t="s">
        <v>63</v>
      </c>
      <c r="B70" s="15">
        <f>[2]SCF!C67</f>
        <v>227586000</v>
      </c>
      <c r="C70" s="15">
        <v>116699945.28</v>
      </c>
      <c r="D70" s="15">
        <f t="shared" ref="D70:D82" si="13">+C70-B70</f>
        <v>-110886054.72</v>
      </c>
      <c r="E70" s="16">
        <f t="shared" ref="E70:E82" si="14">+D70/B70*100</f>
        <v>-48.722704700640634</v>
      </c>
    </row>
    <row r="71" spans="1:5" ht="15" customHeight="1" x14ac:dyDescent="0.3">
      <c r="A71" s="17" t="s">
        <v>14</v>
      </c>
      <c r="B71" s="18">
        <f>[2]SCF!C68</f>
        <v>181987818.88999999</v>
      </c>
      <c r="C71" s="18">
        <v>93403402.480000004</v>
      </c>
      <c r="D71" s="18">
        <f t="shared" si="13"/>
        <v>-88584416.409999982</v>
      </c>
      <c r="E71" s="19">
        <f t="shared" ref="E71:E81" si="15">IFERROR(+D71/B71*100,0)</f>
        <v>-48.676014114737868</v>
      </c>
    </row>
    <row r="72" spans="1:5" ht="15" customHeight="1" x14ac:dyDescent="0.3">
      <c r="A72" s="17" t="s">
        <v>15</v>
      </c>
      <c r="B72" s="18">
        <f>[2]SCF!C69</f>
        <v>2003725.75</v>
      </c>
      <c r="C72" s="18">
        <v>938575.25</v>
      </c>
      <c r="D72" s="18">
        <f t="shared" si="13"/>
        <v>-1065150.5</v>
      </c>
      <c r="E72" s="19">
        <f t="shared" si="15"/>
        <v>-53.158497364222626</v>
      </c>
    </row>
    <row r="73" spans="1:5" ht="15" customHeight="1" x14ac:dyDescent="0.3">
      <c r="A73" s="17" t="s">
        <v>16</v>
      </c>
      <c r="B73" s="18">
        <f>[2]SCF!C70</f>
        <v>320.23</v>
      </c>
      <c r="C73" s="18">
        <v>228.04000000000002</v>
      </c>
      <c r="D73" s="18">
        <f t="shared" si="13"/>
        <v>-92.19</v>
      </c>
      <c r="E73" s="19">
        <f t="shared" si="15"/>
        <v>-28.788683133997438</v>
      </c>
    </row>
    <row r="74" spans="1:5" ht="15" customHeight="1" x14ac:dyDescent="0.3">
      <c r="A74" s="17" t="s">
        <v>64</v>
      </c>
      <c r="B74" s="18">
        <f>[2]SCF!C71</f>
        <v>8575.02</v>
      </c>
      <c r="C74" s="18">
        <v>7908.6100000000006</v>
      </c>
      <c r="D74" s="18">
        <f t="shared" si="13"/>
        <v>-666.40999999999985</v>
      </c>
      <c r="E74" s="19">
        <f t="shared" si="15"/>
        <v>-7.7715270634937275</v>
      </c>
    </row>
    <row r="75" spans="1:5" ht="15" customHeight="1" x14ac:dyDescent="0.3">
      <c r="A75" s="17" t="s">
        <v>18</v>
      </c>
      <c r="B75" s="18">
        <f>[2]SCF!C72</f>
        <v>43585560.109999999</v>
      </c>
      <c r="C75" s="18">
        <v>22349830.899999999</v>
      </c>
      <c r="D75" s="18">
        <f t="shared" si="13"/>
        <v>-21235729.210000001</v>
      </c>
      <c r="E75" s="19">
        <f t="shared" si="15"/>
        <v>-48.721937165441652</v>
      </c>
    </row>
    <row r="76" spans="1:5" ht="15" customHeight="1" x14ac:dyDescent="0.3">
      <c r="A76" s="17" t="s">
        <v>19</v>
      </c>
      <c r="B76" s="18">
        <f>[2]SCF!C73</f>
        <v>0</v>
      </c>
      <c r="C76" s="18">
        <v>0</v>
      </c>
      <c r="D76" s="18">
        <f t="shared" si="13"/>
        <v>0</v>
      </c>
      <c r="E76" s="19">
        <f t="shared" si="15"/>
        <v>0</v>
      </c>
    </row>
    <row r="77" spans="1:5" x14ac:dyDescent="0.3">
      <c r="A77" s="24" t="s">
        <v>65</v>
      </c>
      <c r="B77" s="18">
        <f>[2]SCF!C74</f>
        <v>100664705</v>
      </c>
      <c r="C77" s="18">
        <v>3120875.11</v>
      </c>
      <c r="D77" s="18">
        <f t="shared" ref="D77:D81" si="16">C77-B77</f>
        <v>-97543829.890000001</v>
      </c>
      <c r="E77" s="19">
        <f t="shared" si="15"/>
        <v>-96.899732522933434</v>
      </c>
    </row>
    <row r="78" spans="1:5" x14ac:dyDescent="0.3">
      <c r="A78" s="24" t="s">
        <v>66</v>
      </c>
      <c r="B78" s="18">
        <f>[2]SCF!C75</f>
        <v>68643000</v>
      </c>
      <c r="C78" s="18">
        <v>126806684.83</v>
      </c>
      <c r="D78" s="18">
        <f t="shared" si="16"/>
        <v>58163684.829999998</v>
      </c>
      <c r="E78" s="19">
        <f t="shared" si="15"/>
        <v>84.733599682414805</v>
      </c>
    </row>
    <row r="79" spans="1:5" ht="15" customHeight="1" x14ac:dyDescent="0.3">
      <c r="A79" s="24" t="s">
        <v>67</v>
      </c>
      <c r="B79" s="18">
        <f>[2]SCF!C76</f>
        <v>160483854</v>
      </c>
      <c r="C79" s="18">
        <v>7551845</v>
      </c>
      <c r="D79" s="18">
        <f t="shared" si="16"/>
        <v>-152932009</v>
      </c>
      <c r="E79" s="19">
        <f t="shared" si="15"/>
        <v>-95.294327241169071</v>
      </c>
    </row>
    <row r="80" spans="1:5" x14ac:dyDescent="0.3">
      <c r="A80" s="24" t="s">
        <v>68</v>
      </c>
      <c r="B80" s="18">
        <f>[2]SCF!C77</f>
        <v>0</v>
      </c>
      <c r="C80" s="18">
        <v>0</v>
      </c>
      <c r="D80" s="18">
        <f t="shared" si="16"/>
        <v>0</v>
      </c>
      <c r="E80" s="19">
        <f t="shared" si="15"/>
        <v>0</v>
      </c>
    </row>
    <row r="81" spans="1:5" x14ac:dyDescent="0.3">
      <c r="A81" s="24" t="s">
        <v>69</v>
      </c>
      <c r="B81" s="18">
        <f>[2]SCF!C78</f>
        <v>15108045</v>
      </c>
      <c r="C81" s="18">
        <v>9691223.6999999993</v>
      </c>
      <c r="D81" s="18">
        <f t="shared" si="16"/>
        <v>-5416821.3000000007</v>
      </c>
      <c r="E81" s="19">
        <f t="shared" si="15"/>
        <v>-35.853886455858458</v>
      </c>
    </row>
    <row r="82" spans="1:5" ht="15" customHeight="1" x14ac:dyDescent="0.3">
      <c r="A82" s="30" t="s">
        <v>70</v>
      </c>
      <c r="B82" s="15">
        <f>+B70+B77+B78+B79+B80+B81</f>
        <v>572485604</v>
      </c>
      <c r="C82" s="31">
        <v>263870573.91999999</v>
      </c>
      <c r="D82" s="31">
        <f t="shared" si="13"/>
        <v>-308615030.08000004</v>
      </c>
      <c r="E82" s="32">
        <f t="shared" si="14"/>
        <v>-53.907911032816124</v>
      </c>
    </row>
    <row r="83" spans="1:5" ht="15" customHeight="1" x14ac:dyDescent="0.3">
      <c r="A83" s="10" t="s">
        <v>71</v>
      </c>
      <c r="B83" s="11" t="s">
        <v>9</v>
      </c>
      <c r="C83" s="12" t="s">
        <v>9</v>
      </c>
      <c r="D83" s="11" t="s">
        <v>9</v>
      </c>
      <c r="E83" s="13" t="s">
        <v>9</v>
      </c>
    </row>
    <row r="84" spans="1:5" ht="15" customHeight="1" x14ac:dyDescent="0.3">
      <c r="A84" s="24" t="s">
        <v>72</v>
      </c>
      <c r="B84" s="18">
        <f>[2]SCF!C81</f>
        <v>52753367</v>
      </c>
      <c r="C84" s="18">
        <v>821898.28</v>
      </c>
      <c r="D84" s="18">
        <f t="shared" ref="D84:D88" si="17">+C84-B84</f>
        <v>-51931468.719999999</v>
      </c>
      <c r="E84" s="19">
        <f t="shared" ref="E84:E86" si="18">IFERROR(+D84/B84*100,0)</f>
        <v>-98.441998441540235</v>
      </c>
    </row>
    <row r="85" spans="1:5" ht="15" customHeight="1" x14ac:dyDescent="0.3">
      <c r="A85" s="24" t="s">
        <v>73</v>
      </c>
      <c r="B85" s="18">
        <f>[2]SCF!C82</f>
        <v>1627536542</v>
      </c>
      <c r="C85" s="18">
        <v>224766188.94999999</v>
      </c>
      <c r="D85" s="18">
        <f t="shared" si="17"/>
        <v>-1402770353.05</v>
      </c>
      <c r="E85" s="19">
        <f t="shared" si="18"/>
        <v>-86.189791556151746</v>
      </c>
    </row>
    <row r="86" spans="1:5" ht="15" customHeight="1" x14ac:dyDescent="0.3">
      <c r="A86" s="24" t="s">
        <v>74</v>
      </c>
      <c r="B86" s="18">
        <f>[2]SCF!C83</f>
        <v>484918043</v>
      </c>
      <c r="C86" s="18">
        <v>53540363.130000003</v>
      </c>
      <c r="D86" s="18">
        <f t="shared" si="17"/>
        <v>-431377679.87</v>
      </c>
      <c r="E86" s="19">
        <f t="shared" si="18"/>
        <v>-88.958884103638098</v>
      </c>
    </row>
    <row r="87" spans="1:5" ht="15" customHeight="1" x14ac:dyDescent="0.3">
      <c r="A87" s="30" t="s">
        <v>75</v>
      </c>
      <c r="B87" s="33">
        <f>+B84+B85+B86</f>
        <v>2165207952</v>
      </c>
      <c r="C87" s="31">
        <v>279128450.36000001</v>
      </c>
      <c r="D87" s="31">
        <f t="shared" si="17"/>
        <v>-1886079501.6399999</v>
      </c>
      <c r="E87" s="32">
        <f>+D87/B87*100</f>
        <v>-87.108469184118348</v>
      </c>
    </row>
    <row r="88" spans="1:5" ht="18" customHeight="1" x14ac:dyDescent="0.3">
      <c r="A88" s="25" t="s">
        <v>76</v>
      </c>
      <c r="B88" s="27">
        <f>+B45+B46+B68+B82+B87</f>
        <v>15346767140</v>
      </c>
      <c r="C88" s="27">
        <v>6194836125.1899996</v>
      </c>
      <c r="D88" s="27">
        <f t="shared" si="17"/>
        <v>-9151931014.8100014</v>
      </c>
      <c r="E88" s="28">
        <f>+D88/B88*100</f>
        <v>-59.634259980112013</v>
      </c>
    </row>
    <row r="89" spans="1:5" x14ac:dyDescent="0.3">
      <c r="A89" s="29" t="s">
        <v>9</v>
      </c>
      <c r="B89" s="3"/>
      <c r="C89" s="3"/>
      <c r="D89" s="3"/>
      <c r="E89" s="3"/>
    </row>
    <row r="90" spans="1:5" ht="15" customHeight="1" x14ac:dyDescent="0.3">
      <c r="A90" s="10" t="s">
        <v>77</v>
      </c>
      <c r="B90" s="11" t="s">
        <v>9</v>
      </c>
      <c r="C90" s="12" t="s">
        <v>9</v>
      </c>
      <c r="D90" s="11" t="s">
        <v>9</v>
      </c>
      <c r="E90" s="13" t="s">
        <v>9</v>
      </c>
    </row>
    <row r="91" spans="1:5" x14ac:dyDescent="0.3">
      <c r="A91" s="24" t="s">
        <v>78</v>
      </c>
      <c r="B91" s="18">
        <f>[2]SCF!C88</f>
        <v>16000000</v>
      </c>
      <c r="C91" s="18">
        <v>-114544958.22</v>
      </c>
      <c r="D91" s="18">
        <f t="shared" ref="D91:D98" si="19">+C91-B91</f>
        <v>-130544958.22</v>
      </c>
      <c r="E91" s="19">
        <f>IFERROR(+D91/B91*100,0)</f>
        <v>-815.90598887500005</v>
      </c>
    </row>
    <row r="92" spans="1:5" ht="15" customHeight="1" x14ac:dyDescent="0.3">
      <c r="A92" s="24" t="s">
        <v>79</v>
      </c>
      <c r="B92" s="18">
        <f>[2]SCF!C89</f>
        <v>0</v>
      </c>
      <c r="C92" s="18">
        <v>0</v>
      </c>
      <c r="D92" s="18">
        <f t="shared" si="19"/>
        <v>0</v>
      </c>
      <c r="E92" s="19">
        <f t="shared" ref="E92:E97" si="20">IFERROR(+D92/B92*100,0)</f>
        <v>0</v>
      </c>
    </row>
    <row r="93" spans="1:5" ht="15" customHeight="1" x14ac:dyDescent="0.3">
      <c r="A93" s="24" t="s">
        <v>80</v>
      </c>
      <c r="B93" s="18">
        <f>[2]SCF!C90</f>
        <v>72000000</v>
      </c>
      <c r="C93" s="18">
        <v>191000000</v>
      </c>
      <c r="D93" s="18">
        <f t="shared" si="19"/>
        <v>119000000</v>
      </c>
      <c r="E93" s="19">
        <f t="shared" si="20"/>
        <v>165.27777777777777</v>
      </c>
    </row>
    <row r="94" spans="1:5" ht="15" customHeight="1" x14ac:dyDescent="0.3">
      <c r="A94" s="24" t="s">
        <v>81</v>
      </c>
      <c r="B94" s="18">
        <f>[2]SCF!C91</f>
        <v>0</v>
      </c>
      <c r="C94" s="18">
        <v>0</v>
      </c>
      <c r="D94" s="18">
        <f t="shared" si="19"/>
        <v>0</v>
      </c>
      <c r="E94" s="19">
        <f t="shared" si="20"/>
        <v>0</v>
      </c>
    </row>
    <row r="95" spans="1:5" ht="15" customHeight="1" x14ac:dyDescent="0.3">
      <c r="A95" s="24" t="s">
        <v>82</v>
      </c>
      <c r="B95" s="18">
        <f>[2]SCF!C92</f>
        <v>0</v>
      </c>
      <c r="C95" s="18">
        <v>0</v>
      </c>
      <c r="D95" s="18">
        <f t="shared" si="19"/>
        <v>0</v>
      </c>
      <c r="E95" s="19">
        <f t="shared" si="20"/>
        <v>0</v>
      </c>
    </row>
    <row r="96" spans="1:5" ht="15" customHeight="1" x14ac:dyDescent="0.3">
      <c r="A96" s="24" t="s">
        <v>83</v>
      </c>
      <c r="B96" s="18">
        <f>[2]SCF!C93</f>
        <v>0</v>
      </c>
      <c r="C96" s="18">
        <v>0</v>
      </c>
      <c r="D96" s="18">
        <f t="shared" si="19"/>
        <v>0</v>
      </c>
      <c r="E96" s="19">
        <f t="shared" si="20"/>
        <v>0</v>
      </c>
    </row>
    <row r="97" spans="1:5" x14ac:dyDescent="0.3">
      <c r="A97" s="24" t="s">
        <v>84</v>
      </c>
      <c r="B97" s="18">
        <f>[2]SCF!C94</f>
        <v>10000000</v>
      </c>
      <c r="C97" s="18">
        <v>2301665.79</v>
      </c>
      <c r="D97" s="18">
        <f t="shared" si="19"/>
        <v>-7698334.21</v>
      </c>
      <c r="E97" s="19">
        <f t="shared" si="20"/>
        <v>-76.983342100000002</v>
      </c>
    </row>
    <row r="98" spans="1:5" ht="15" customHeight="1" x14ac:dyDescent="0.3">
      <c r="A98" s="30" t="s">
        <v>85</v>
      </c>
      <c r="B98" s="33">
        <f>SUM(B91:B97)</f>
        <v>98000000</v>
      </c>
      <c r="C98" s="31">
        <v>78756707.570000008</v>
      </c>
      <c r="D98" s="31">
        <f t="shared" si="19"/>
        <v>-19243292.429999992</v>
      </c>
      <c r="E98" s="32">
        <f t="shared" ref="E98" si="21">+D98/B98*100</f>
        <v>-19.636012683673464</v>
      </c>
    </row>
    <row r="99" spans="1:5" ht="15" customHeight="1" x14ac:dyDescent="0.3">
      <c r="A99" s="34" t="s">
        <v>86</v>
      </c>
      <c r="B99" s="35">
        <f>+B42-B88-B98</f>
        <v>-240935830</v>
      </c>
      <c r="C99" s="36">
        <v>148093828.35000008</v>
      </c>
      <c r="D99" s="37" t="s">
        <v>9</v>
      </c>
      <c r="E99" s="38" t="s">
        <v>9</v>
      </c>
    </row>
    <row r="100" spans="1:5" ht="15" customHeight="1" x14ac:dyDescent="0.3">
      <c r="A100" s="39" t="s">
        <v>87</v>
      </c>
      <c r="B100" s="18">
        <f>[2]SCF!$C$97</f>
        <v>993296377</v>
      </c>
      <c r="C100" s="18">
        <v>1007617580.5700001</v>
      </c>
      <c r="D100" s="40" t="s">
        <v>9</v>
      </c>
      <c r="E100" s="41" t="s">
        <v>9</v>
      </c>
    </row>
    <row r="101" spans="1:5" ht="15" customHeight="1" x14ac:dyDescent="0.3">
      <c r="A101" s="34" t="s">
        <v>88</v>
      </c>
      <c r="B101" s="35">
        <f>B99+B100</f>
        <v>752360547</v>
      </c>
      <c r="C101" s="36">
        <v>1155711408.9200001</v>
      </c>
      <c r="D101" s="42" t="s">
        <v>9</v>
      </c>
      <c r="E101" s="43" t="s">
        <v>9</v>
      </c>
    </row>
  </sheetData>
  <mergeCells count="7">
    <mergeCell ref="A89:E89"/>
    <mergeCell ref="A2:A11"/>
    <mergeCell ref="B2:D2"/>
    <mergeCell ref="E4:E7"/>
    <mergeCell ref="B7:D8"/>
    <mergeCell ref="B9:C10"/>
    <mergeCell ref="A43:E43"/>
  </mergeCells>
  <pageMargins left="0.7" right="0.7" top="0" bottom="0.39237" header="0" footer="0"/>
  <pageSetup paperSize="5" orientation="landscape" horizontalDpi="300" verticalDpi="300" r:id="rId1"/>
  <headerFooter alignWithMargins="0">
    <oddFooter>&amp;L&amp;"Segoe UI,Bold"&amp;8 Last Refresh Date: Jan 31, 2020 &amp;R&amp;"Segoe UI,Bold"&amp;8 Page 1 of 1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E101"/>
  <sheetViews>
    <sheetView showGridLines="0" zoomScaleNormal="100" workbookViewId="0"/>
  </sheetViews>
  <sheetFormatPr defaultRowHeight="14.4" x14ac:dyDescent="0.3"/>
  <cols>
    <col min="1" max="1" width="33" style="1" customWidth="1"/>
    <col min="2" max="2" width="20.33203125" style="1" customWidth="1"/>
    <col min="3" max="3" width="23.5546875" style="1" customWidth="1"/>
    <col min="4" max="4" width="16.5546875" style="1" customWidth="1"/>
    <col min="5" max="5" width="17.44140625" style="1" customWidth="1"/>
    <col min="6" max="16384" width="8.88671875" style="1"/>
  </cols>
  <sheetData>
    <row r="1" spans="1:5" ht="16.95" customHeight="1" x14ac:dyDescent="0.3">
      <c r="B1" s="2" t="s">
        <v>0</v>
      </c>
    </row>
    <row r="2" spans="1:5" ht="12.9" customHeight="1" x14ac:dyDescent="0.3">
      <c r="A2" s="3"/>
      <c r="B2" s="4" t="s">
        <v>1</v>
      </c>
      <c r="C2" s="3"/>
      <c r="D2" s="3"/>
    </row>
    <row r="3" spans="1:5" ht="0.6" customHeight="1" x14ac:dyDescent="0.3">
      <c r="A3" s="3"/>
    </row>
    <row r="4" spans="1:5" ht="0.45" customHeight="1" x14ac:dyDescent="0.3">
      <c r="A4" s="3"/>
      <c r="E4" s="3"/>
    </row>
    <row r="5" spans="1:5" ht="4.95" customHeight="1" x14ac:dyDescent="0.3">
      <c r="A5" s="3"/>
      <c r="E5" s="3"/>
    </row>
    <row r="6" spans="1:5" ht="0.6" customHeight="1" x14ac:dyDescent="0.3">
      <c r="A6" s="3"/>
      <c r="E6" s="3"/>
    </row>
    <row r="7" spans="1:5" ht="2.4" customHeight="1" x14ac:dyDescent="0.3">
      <c r="A7" s="3"/>
      <c r="B7" s="5" t="s">
        <v>2</v>
      </c>
      <c r="C7" s="5"/>
      <c r="D7" s="5"/>
      <c r="E7" s="3"/>
    </row>
    <row r="8" spans="1:5" ht="16.95" customHeight="1" x14ac:dyDescent="0.3">
      <c r="A8" s="3"/>
      <c r="B8" s="5"/>
      <c r="C8" s="5"/>
      <c r="D8" s="5"/>
    </row>
    <row r="9" spans="1:5" ht="1.95" customHeight="1" x14ac:dyDescent="0.3">
      <c r="A9" s="3"/>
      <c r="B9" s="6" t="str">
        <f>+CONCATENATE("JUNE 2023,"&amp;" "&amp;B13)</f>
        <v>JUNE 2023, FLECO</v>
      </c>
      <c r="C9" s="6"/>
    </row>
    <row r="10" spans="1:5" ht="15.6" customHeight="1" x14ac:dyDescent="0.3">
      <c r="A10" s="3"/>
      <c r="B10" s="6"/>
      <c r="C10" s="6"/>
    </row>
    <row r="11" spans="1:5" ht="0.45" customHeight="1" x14ac:dyDescent="0.3">
      <c r="A11" s="3"/>
    </row>
    <row r="12" spans="1:5" ht="0" hidden="1" customHeight="1" x14ac:dyDescent="0.3"/>
    <row r="13" spans="1:5" ht="15.45" customHeight="1" x14ac:dyDescent="0.3">
      <c r="B13" s="7" t="str">
        <f>+[3]SCF!$C$2</f>
        <v>FLECO</v>
      </c>
    </row>
    <row r="14" spans="1:5" ht="28.2" customHeight="1" x14ac:dyDescent="0.3">
      <c r="A14" s="8" t="s">
        <v>3</v>
      </c>
      <c r="B14" s="9" t="s">
        <v>4</v>
      </c>
      <c r="C14" s="9" t="s">
        <v>5</v>
      </c>
      <c r="D14" s="9" t="s">
        <v>6</v>
      </c>
      <c r="E14" s="9" t="s">
        <v>7</v>
      </c>
    </row>
    <row r="15" spans="1:5" ht="15" customHeight="1" x14ac:dyDescent="0.3">
      <c r="A15" s="10" t="s">
        <v>8</v>
      </c>
      <c r="B15" s="11" t="s">
        <v>9</v>
      </c>
      <c r="C15" s="12" t="s">
        <v>9</v>
      </c>
      <c r="D15" s="11" t="s">
        <v>9</v>
      </c>
      <c r="E15" s="13" t="s">
        <v>9</v>
      </c>
    </row>
    <row r="16" spans="1:5" ht="15" customHeight="1" x14ac:dyDescent="0.3">
      <c r="A16" s="14" t="s">
        <v>10</v>
      </c>
      <c r="B16" s="15">
        <f>[3]SCF!C12</f>
        <v>2177255059.9400001</v>
      </c>
      <c r="C16" s="15">
        <v>947781221.4000001</v>
      </c>
      <c r="D16" s="15">
        <f>+C16-B16</f>
        <v>-1229473838.54</v>
      </c>
      <c r="E16" s="16">
        <f t="shared" ref="E16:E42" si="0">+D16/B16*100</f>
        <v>-56.468985244837654</v>
      </c>
    </row>
    <row r="17" spans="1:5" ht="15" customHeight="1" x14ac:dyDescent="0.3">
      <c r="A17" s="17" t="s">
        <v>11</v>
      </c>
      <c r="B17" s="18">
        <f>[3]SCF!C13</f>
        <v>1875819273.5</v>
      </c>
      <c r="C17" s="18">
        <v>797870327.98000002</v>
      </c>
      <c r="D17" s="18">
        <f t="shared" ref="D17:D42" si="1">+C17-B17</f>
        <v>-1077948945.52</v>
      </c>
      <c r="E17" s="19">
        <f t="shared" ref="E17:E18" si="2">IFERROR(+D17/B17*100,0)</f>
        <v>-57.465501114545404</v>
      </c>
    </row>
    <row r="18" spans="1:5" ht="15" customHeight="1" x14ac:dyDescent="0.3">
      <c r="A18" s="17" t="s">
        <v>12</v>
      </c>
      <c r="B18" s="18">
        <f>[3]SCF!C14</f>
        <v>85029547.579999998</v>
      </c>
      <c r="C18" s="18">
        <v>34350235.469999999</v>
      </c>
      <c r="D18" s="18">
        <f t="shared" si="1"/>
        <v>-50679312.109999999</v>
      </c>
      <c r="E18" s="19">
        <f t="shared" si="2"/>
        <v>-59.602001365840977</v>
      </c>
    </row>
    <row r="19" spans="1:5" ht="15" customHeight="1" x14ac:dyDescent="0.3">
      <c r="A19" s="20" t="s">
        <v>13</v>
      </c>
      <c r="B19" s="15">
        <f>[3]SCF!C15</f>
        <v>30198472.920000002</v>
      </c>
      <c r="C19" s="21">
        <v>14566942.23</v>
      </c>
      <c r="D19" s="21">
        <f t="shared" si="1"/>
        <v>-15631530.690000001</v>
      </c>
      <c r="E19" s="22">
        <f t="shared" si="0"/>
        <v>-51.762652805027997</v>
      </c>
    </row>
    <row r="20" spans="1:5" ht="15" customHeight="1" x14ac:dyDescent="0.3">
      <c r="A20" s="23" t="s">
        <v>14</v>
      </c>
      <c r="B20" s="18">
        <f>[3]SCF!C16</f>
        <v>24166910.780000001</v>
      </c>
      <c r="C20" s="18">
        <v>11569463.709999999</v>
      </c>
      <c r="D20" s="18">
        <f t="shared" si="1"/>
        <v>-12597447.070000002</v>
      </c>
      <c r="E20" s="19">
        <f t="shared" ref="E20:E28" si="3">IFERROR(+D20/B20*100,0)</f>
        <v>-52.126840640407259</v>
      </c>
    </row>
    <row r="21" spans="1:5" ht="15" customHeight="1" x14ac:dyDescent="0.3">
      <c r="A21" s="23" t="s">
        <v>15</v>
      </c>
      <c r="B21" s="18">
        <f>[3]SCF!C17</f>
        <v>230419.23</v>
      </c>
      <c r="C21" s="18">
        <v>118083.56000000001</v>
      </c>
      <c r="D21" s="18">
        <f t="shared" si="1"/>
        <v>-112335.67</v>
      </c>
      <c r="E21" s="19">
        <f t="shared" si="3"/>
        <v>-48.752732139587479</v>
      </c>
    </row>
    <row r="22" spans="1:5" ht="15" customHeight="1" x14ac:dyDescent="0.3">
      <c r="A22" s="23" t="s">
        <v>16</v>
      </c>
      <c r="B22" s="18">
        <f>[3]SCF!C18</f>
        <v>0</v>
      </c>
      <c r="C22" s="18">
        <v>0</v>
      </c>
      <c r="D22" s="18">
        <f t="shared" si="1"/>
        <v>0</v>
      </c>
      <c r="E22" s="19">
        <f t="shared" si="3"/>
        <v>0</v>
      </c>
    </row>
    <row r="23" spans="1:5" ht="15" customHeight="1" x14ac:dyDescent="0.3">
      <c r="A23" s="23" t="s">
        <v>17</v>
      </c>
      <c r="B23" s="18">
        <f>[3]SCF!C19</f>
        <v>0</v>
      </c>
      <c r="C23" s="18">
        <v>0</v>
      </c>
      <c r="D23" s="18">
        <f t="shared" si="1"/>
        <v>0</v>
      </c>
      <c r="E23" s="19">
        <f t="shared" si="3"/>
        <v>0</v>
      </c>
    </row>
    <row r="24" spans="1:5" ht="15" customHeight="1" x14ac:dyDescent="0.3">
      <c r="A24" s="23" t="s">
        <v>18</v>
      </c>
      <c r="B24" s="18">
        <f>[3]SCF!C20</f>
        <v>5801142.9100000001</v>
      </c>
      <c r="C24" s="18">
        <v>2879394.96</v>
      </c>
      <c r="D24" s="18">
        <f t="shared" si="1"/>
        <v>-2921747.95</v>
      </c>
      <c r="E24" s="19">
        <f t="shared" si="3"/>
        <v>-50.365040050357948</v>
      </c>
    </row>
    <row r="25" spans="1:5" ht="15" customHeight="1" x14ac:dyDescent="0.3">
      <c r="A25" s="23" t="s">
        <v>19</v>
      </c>
      <c r="B25" s="18">
        <f>[3]SCF!C21</f>
        <v>0</v>
      </c>
      <c r="C25" s="18">
        <v>0</v>
      </c>
      <c r="D25" s="18">
        <f t="shared" si="1"/>
        <v>0</v>
      </c>
      <c r="E25" s="19">
        <f t="shared" si="3"/>
        <v>0</v>
      </c>
    </row>
    <row r="26" spans="1:5" ht="15" customHeight="1" x14ac:dyDescent="0.3">
      <c r="A26" s="17" t="s">
        <v>20</v>
      </c>
      <c r="B26" s="18">
        <f>[3]SCF!C22</f>
        <v>15606749.060000001</v>
      </c>
      <c r="C26" s="18">
        <v>59566.1</v>
      </c>
      <c r="D26" s="18">
        <f t="shared" si="1"/>
        <v>-15547182.960000001</v>
      </c>
      <c r="E26" s="19">
        <f t="shared" si="3"/>
        <v>-99.618331147819461</v>
      </c>
    </row>
    <row r="27" spans="1:5" ht="15" customHeight="1" x14ac:dyDescent="0.3">
      <c r="A27" s="17" t="s">
        <v>21</v>
      </c>
      <c r="B27" s="18">
        <f>[3]SCF!C23</f>
        <v>169044016.88</v>
      </c>
      <c r="C27" s="18">
        <v>99334662.099999994</v>
      </c>
      <c r="D27" s="18">
        <f t="shared" si="1"/>
        <v>-69709354.780000001</v>
      </c>
      <c r="E27" s="19">
        <f t="shared" si="3"/>
        <v>-41.237398440126327</v>
      </c>
    </row>
    <row r="28" spans="1:5" ht="15" customHeight="1" x14ac:dyDescent="0.3">
      <c r="A28" s="17" t="s">
        <v>22</v>
      </c>
      <c r="B28" s="18">
        <f>[3]SCF!C24</f>
        <v>1557000</v>
      </c>
      <c r="C28" s="18">
        <v>1599487.52</v>
      </c>
      <c r="D28" s="18">
        <f t="shared" si="1"/>
        <v>42487.520000000019</v>
      </c>
      <c r="E28" s="19">
        <f t="shared" si="3"/>
        <v>2.7288066795118833</v>
      </c>
    </row>
    <row r="29" spans="1:5" ht="15" customHeight="1" x14ac:dyDescent="0.3">
      <c r="A29" s="14" t="s">
        <v>23</v>
      </c>
      <c r="B29" s="15">
        <f>[3]SCF!C25</f>
        <v>43300000</v>
      </c>
      <c r="C29" s="15">
        <v>18616673.100000001</v>
      </c>
      <c r="D29" s="15">
        <f t="shared" si="1"/>
        <v>-24683326.899999999</v>
      </c>
      <c r="E29" s="16">
        <f t="shared" si="0"/>
        <v>-57.005373903002308</v>
      </c>
    </row>
    <row r="30" spans="1:5" ht="15" customHeight="1" x14ac:dyDescent="0.3">
      <c r="A30" s="17" t="s">
        <v>24</v>
      </c>
      <c r="B30" s="18">
        <f>[3]SCF!C26</f>
        <v>25000000</v>
      </c>
      <c r="C30" s="18">
        <v>13716928.68</v>
      </c>
      <c r="D30" s="18">
        <f t="shared" si="1"/>
        <v>-11283071.32</v>
      </c>
      <c r="E30" s="19">
        <f t="shared" ref="E30:E32" si="4">IFERROR(+D30/B30*100,0)</f>
        <v>-45.132285279999998</v>
      </c>
    </row>
    <row r="31" spans="1:5" ht="15" customHeight="1" x14ac:dyDescent="0.3">
      <c r="A31" s="17" t="s">
        <v>25</v>
      </c>
      <c r="B31" s="18">
        <f>[3]SCF!C27</f>
        <v>500000</v>
      </c>
      <c r="C31" s="18">
        <v>821821.38</v>
      </c>
      <c r="D31" s="18">
        <f t="shared" si="1"/>
        <v>321821.38</v>
      </c>
      <c r="E31" s="19">
        <f t="shared" si="4"/>
        <v>64.364276000000004</v>
      </c>
    </row>
    <row r="32" spans="1:5" x14ac:dyDescent="0.3">
      <c r="A32" s="17" t="s">
        <v>26</v>
      </c>
      <c r="B32" s="18">
        <f>[3]SCF!C28</f>
        <v>17800000</v>
      </c>
      <c r="C32" s="18">
        <v>4077923.04</v>
      </c>
      <c r="D32" s="18">
        <f t="shared" si="1"/>
        <v>-13722076.960000001</v>
      </c>
      <c r="E32" s="19">
        <f t="shared" si="4"/>
        <v>-77.090320000000006</v>
      </c>
    </row>
    <row r="33" spans="1:5" x14ac:dyDescent="0.3">
      <c r="A33" s="14" t="s">
        <v>27</v>
      </c>
      <c r="B33" s="15">
        <f>[3]SCF!C29</f>
        <v>54490000</v>
      </c>
      <c r="C33" s="15">
        <v>54490000</v>
      </c>
      <c r="D33" s="15">
        <f t="shared" si="1"/>
        <v>0</v>
      </c>
      <c r="E33" s="16">
        <f t="shared" si="0"/>
        <v>0</v>
      </c>
    </row>
    <row r="34" spans="1:5" ht="15" customHeight="1" x14ac:dyDescent="0.3">
      <c r="A34" s="17" t="s">
        <v>28</v>
      </c>
      <c r="B34" s="18">
        <f>[3]SCF!C30</f>
        <v>54490000</v>
      </c>
      <c r="C34" s="18">
        <v>54490000</v>
      </c>
      <c r="D34" s="18">
        <f t="shared" si="1"/>
        <v>0</v>
      </c>
      <c r="E34" s="19">
        <f t="shared" ref="E34:E41" si="5">IFERROR(+D34/B34*100,0)</f>
        <v>0</v>
      </c>
    </row>
    <row r="35" spans="1:5" ht="15" customHeight="1" x14ac:dyDescent="0.3">
      <c r="A35" s="17" t="s">
        <v>29</v>
      </c>
      <c r="B35" s="18">
        <f>[3]SCF!C31</f>
        <v>0</v>
      </c>
      <c r="C35" s="18">
        <v>0</v>
      </c>
      <c r="D35" s="18">
        <f t="shared" si="1"/>
        <v>0</v>
      </c>
      <c r="E35" s="19">
        <f t="shared" si="5"/>
        <v>0</v>
      </c>
    </row>
    <row r="36" spans="1:5" ht="20.399999999999999" customHeight="1" x14ac:dyDescent="0.3">
      <c r="A36" s="17" t="s">
        <v>30</v>
      </c>
      <c r="B36" s="18">
        <f>[3]SCF!C32</f>
        <v>0</v>
      </c>
      <c r="C36" s="18">
        <v>0</v>
      </c>
      <c r="D36" s="18">
        <f t="shared" si="1"/>
        <v>0</v>
      </c>
      <c r="E36" s="19">
        <f t="shared" si="5"/>
        <v>0</v>
      </c>
    </row>
    <row r="37" spans="1:5" ht="15" customHeight="1" x14ac:dyDescent="0.3">
      <c r="A37" s="17" t="s">
        <v>31</v>
      </c>
      <c r="B37" s="18">
        <f>[3]SCF!C33</f>
        <v>0</v>
      </c>
      <c r="C37" s="18">
        <v>0</v>
      </c>
      <c r="D37" s="18">
        <f t="shared" si="1"/>
        <v>0</v>
      </c>
      <c r="E37" s="19">
        <f t="shared" si="5"/>
        <v>0</v>
      </c>
    </row>
    <row r="38" spans="1:5" x14ac:dyDescent="0.3">
      <c r="A38" s="24" t="s">
        <v>32</v>
      </c>
      <c r="B38" s="18">
        <f>[3]SCF!C34</f>
        <v>0</v>
      </c>
      <c r="C38" s="18">
        <v>0</v>
      </c>
      <c r="D38" s="18">
        <f t="shared" si="1"/>
        <v>0</v>
      </c>
      <c r="E38" s="19">
        <f t="shared" si="5"/>
        <v>0</v>
      </c>
    </row>
    <row r="39" spans="1:5" ht="15" customHeight="1" x14ac:dyDescent="0.3">
      <c r="A39" s="24" t="s">
        <v>33</v>
      </c>
      <c r="B39" s="18">
        <f>[3]SCF!C35</f>
        <v>0</v>
      </c>
      <c r="C39" s="18">
        <v>0</v>
      </c>
      <c r="D39" s="18">
        <f t="shared" si="1"/>
        <v>0</v>
      </c>
      <c r="E39" s="19">
        <f t="shared" si="5"/>
        <v>0</v>
      </c>
    </row>
    <row r="40" spans="1:5" ht="15" customHeight="1" x14ac:dyDescent="0.3">
      <c r="A40" s="24" t="s">
        <v>34</v>
      </c>
      <c r="B40" s="18">
        <f>[3]SCF!C36</f>
        <v>0</v>
      </c>
      <c r="C40" s="18">
        <v>0</v>
      </c>
      <c r="D40" s="18">
        <f t="shared" si="1"/>
        <v>0</v>
      </c>
      <c r="E40" s="19">
        <f t="shared" si="5"/>
        <v>0</v>
      </c>
    </row>
    <row r="41" spans="1:5" ht="15" customHeight="1" x14ac:dyDescent="0.3">
      <c r="A41" s="24" t="s">
        <v>35</v>
      </c>
      <c r="B41" s="18">
        <f>[3]SCF!C37</f>
        <v>3081452.54</v>
      </c>
      <c r="C41" s="18">
        <v>21400236.690000001</v>
      </c>
      <c r="D41" s="18">
        <f t="shared" si="1"/>
        <v>18318784.150000002</v>
      </c>
      <c r="E41" s="19">
        <f t="shared" si="5"/>
        <v>594.48535754504928</v>
      </c>
    </row>
    <row r="42" spans="1:5" ht="15" customHeight="1" x14ac:dyDescent="0.3">
      <c r="A42" s="25" t="s">
        <v>36</v>
      </c>
      <c r="B42" s="26">
        <f>[3]SCF!C38</f>
        <v>2278126512.48</v>
      </c>
      <c r="C42" s="27">
        <v>1042288131.1900002</v>
      </c>
      <c r="D42" s="27">
        <f t="shared" si="1"/>
        <v>-1235838381.29</v>
      </c>
      <c r="E42" s="28">
        <f t="shared" si="0"/>
        <v>-54.248013642782688</v>
      </c>
    </row>
    <row r="43" spans="1:5" ht="18" customHeight="1" x14ac:dyDescent="0.3">
      <c r="A43" s="29" t="s">
        <v>9</v>
      </c>
      <c r="B43" s="3"/>
      <c r="C43" s="3"/>
      <c r="D43" s="3"/>
      <c r="E43" s="3"/>
    </row>
    <row r="44" spans="1:5" ht="15" customHeight="1" x14ac:dyDescent="0.3">
      <c r="A44" s="10" t="s">
        <v>37</v>
      </c>
      <c r="B44" s="11" t="s">
        <v>9</v>
      </c>
      <c r="C44" s="12" t="s">
        <v>9</v>
      </c>
      <c r="D44" s="11" t="s">
        <v>9</v>
      </c>
      <c r="E44" s="13" t="s">
        <v>9</v>
      </c>
    </row>
    <row r="45" spans="1:5" ht="15" customHeight="1" x14ac:dyDescent="0.3">
      <c r="A45" s="24" t="s">
        <v>38</v>
      </c>
      <c r="B45" s="18">
        <f>[3]SCF!C41</f>
        <v>1733262817.0799999</v>
      </c>
      <c r="C45" s="18">
        <v>710979595.92000008</v>
      </c>
      <c r="D45" s="18">
        <f>C45-B45</f>
        <v>-1022283221.1599998</v>
      </c>
      <c r="E45" s="19">
        <f>IFERROR(+D45/B45*100,0)</f>
        <v>-58.980277606267691</v>
      </c>
    </row>
    <row r="46" spans="1:5" ht="15" customHeight="1" x14ac:dyDescent="0.3">
      <c r="A46" s="14" t="s">
        <v>39</v>
      </c>
      <c r="B46" s="15">
        <f>[3]SCF!C42</f>
        <v>149513381.16999999</v>
      </c>
      <c r="C46" s="15">
        <v>76846764.51000002</v>
      </c>
      <c r="D46" s="15">
        <f t="shared" ref="D46:D61" si="6">+B46-C46</f>
        <v>72666616.659999967</v>
      </c>
      <c r="E46" s="16">
        <f t="shared" ref="E46" si="7">+D46/B46*100</f>
        <v>48.602082363033738</v>
      </c>
    </row>
    <row r="47" spans="1:5" ht="15" customHeight="1" x14ac:dyDescent="0.3">
      <c r="A47" s="17" t="s">
        <v>40</v>
      </c>
      <c r="B47" s="18">
        <f>[3]SCF!C43</f>
        <v>79599082.439999998</v>
      </c>
      <c r="C47" s="18">
        <v>39265243.57</v>
      </c>
      <c r="D47" s="18">
        <f t="shared" si="6"/>
        <v>40333838.869999997</v>
      </c>
      <c r="E47" s="19">
        <f t="shared" ref="E47:E61" si="8">IFERROR(+D47/B47*100,0)</f>
        <v>50.671235940945344</v>
      </c>
    </row>
    <row r="48" spans="1:5" ht="15" customHeight="1" x14ac:dyDescent="0.3">
      <c r="A48" s="17" t="s">
        <v>41</v>
      </c>
      <c r="B48" s="18">
        <f>[3]SCF!C44</f>
        <v>6458510.4400000004</v>
      </c>
      <c r="C48" s="18">
        <v>3396130.66</v>
      </c>
      <c r="D48" s="18">
        <f t="shared" si="6"/>
        <v>3062379.7800000003</v>
      </c>
      <c r="E48" s="19">
        <f t="shared" si="8"/>
        <v>47.416193075008792</v>
      </c>
    </row>
    <row r="49" spans="1:5" ht="15" customHeight="1" x14ac:dyDescent="0.3">
      <c r="A49" s="17" t="s">
        <v>42</v>
      </c>
      <c r="B49" s="18">
        <f>[3]SCF!C45</f>
        <v>20173824</v>
      </c>
      <c r="C49" s="18">
        <v>11783311.810000001</v>
      </c>
      <c r="D49" s="18">
        <f t="shared" si="6"/>
        <v>8390512.1899999995</v>
      </c>
      <c r="E49" s="19">
        <f t="shared" si="8"/>
        <v>41.591084516252344</v>
      </c>
    </row>
    <row r="50" spans="1:5" ht="15" customHeight="1" x14ac:dyDescent="0.3">
      <c r="A50" s="17" t="s">
        <v>43</v>
      </c>
      <c r="B50" s="18">
        <f>[3]SCF!C46</f>
        <v>1056585.47</v>
      </c>
      <c r="C50" s="18">
        <v>358795.73</v>
      </c>
      <c r="D50" s="18">
        <f t="shared" si="6"/>
        <v>697789.74</v>
      </c>
      <c r="E50" s="19">
        <f t="shared" si="8"/>
        <v>66.041958725781086</v>
      </c>
    </row>
    <row r="51" spans="1:5" ht="15" customHeight="1" x14ac:dyDescent="0.3">
      <c r="A51" s="17" t="s">
        <v>44</v>
      </c>
      <c r="B51" s="18">
        <f>[3]SCF!C47</f>
        <v>2371818.92</v>
      </c>
      <c r="C51" s="18">
        <v>914295.78</v>
      </c>
      <c r="D51" s="18">
        <f t="shared" si="6"/>
        <v>1457523.14</v>
      </c>
      <c r="E51" s="19">
        <f t="shared" si="8"/>
        <v>61.451703910010124</v>
      </c>
    </row>
    <row r="52" spans="1:5" x14ac:dyDescent="0.3">
      <c r="A52" s="17" t="s">
        <v>45</v>
      </c>
      <c r="B52" s="18">
        <f>[3]SCF!C48</f>
        <v>500000</v>
      </c>
      <c r="C52" s="18">
        <v>533351.25</v>
      </c>
      <c r="D52" s="18">
        <f t="shared" si="6"/>
        <v>-33351.25</v>
      </c>
      <c r="E52" s="19">
        <f t="shared" si="8"/>
        <v>-6.6702499999999993</v>
      </c>
    </row>
    <row r="53" spans="1:5" ht="15" customHeight="1" x14ac:dyDescent="0.3">
      <c r="A53" s="17" t="s">
        <v>46</v>
      </c>
      <c r="B53" s="18">
        <f>[3]SCF!C49</f>
        <v>4486525.07</v>
      </c>
      <c r="C53" s="18">
        <v>2121543.17</v>
      </c>
      <c r="D53" s="18">
        <f t="shared" si="6"/>
        <v>2364981.9000000004</v>
      </c>
      <c r="E53" s="19">
        <f t="shared" si="8"/>
        <v>52.71299865933883</v>
      </c>
    </row>
    <row r="54" spans="1:5" ht="15" customHeight="1" x14ac:dyDescent="0.3">
      <c r="A54" s="17" t="s">
        <v>47</v>
      </c>
      <c r="B54" s="18">
        <f>[3]SCF!C50</f>
        <v>5178101.53</v>
      </c>
      <c r="C54" s="18">
        <v>2025091.1900000002</v>
      </c>
      <c r="D54" s="18">
        <f t="shared" si="6"/>
        <v>3153010.34</v>
      </c>
      <c r="E54" s="19">
        <f t="shared" si="8"/>
        <v>60.89124212286351</v>
      </c>
    </row>
    <row r="55" spans="1:5" ht="15" customHeight="1" x14ac:dyDescent="0.3">
      <c r="A55" s="17" t="s">
        <v>48</v>
      </c>
      <c r="B55" s="18">
        <f>[3]SCF!C51</f>
        <v>3169200</v>
      </c>
      <c r="C55" s="18">
        <v>1541804.52</v>
      </c>
      <c r="D55" s="18">
        <f t="shared" si="6"/>
        <v>1627395.48</v>
      </c>
      <c r="E55" s="19">
        <f t="shared" si="8"/>
        <v>51.350355925785685</v>
      </c>
    </row>
    <row r="56" spans="1:5" ht="15" customHeight="1" x14ac:dyDescent="0.3">
      <c r="A56" s="17" t="s">
        <v>49</v>
      </c>
      <c r="B56" s="18">
        <f>[3]SCF!C52</f>
        <v>2524800</v>
      </c>
      <c r="C56" s="18">
        <v>1111992.7899999998</v>
      </c>
      <c r="D56" s="18">
        <f t="shared" si="6"/>
        <v>1412807.2100000002</v>
      </c>
      <c r="E56" s="19">
        <f t="shared" si="8"/>
        <v>55.957193044993673</v>
      </c>
    </row>
    <row r="57" spans="1:5" ht="15" customHeight="1" x14ac:dyDescent="0.3">
      <c r="A57" s="17" t="s">
        <v>50</v>
      </c>
      <c r="B57" s="18">
        <f>[3]SCF!C53</f>
        <v>8981933.3000000007</v>
      </c>
      <c r="C57" s="18">
        <v>3793147.82</v>
      </c>
      <c r="D57" s="18">
        <f t="shared" si="6"/>
        <v>5188785.4800000004</v>
      </c>
      <c r="E57" s="19">
        <f t="shared" si="8"/>
        <v>57.769138410324203</v>
      </c>
    </row>
    <row r="58" spans="1:5" ht="15" customHeight="1" x14ac:dyDescent="0.3">
      <c r="A58" s="17" t="s">
        <v>51</v>
      </c>
      <c r="B58" s="18">
        <f>[3]SCF!C54</f>
        <v>2660000</v>
      </c>
      <c r="C58" s="18">
        <v>1160175.67</v>
      </c>
      <c r="D58" s="18">
        <f t="shared" si="6"/>
        <v>1499824.33</v>
      </c>
      <c r="E58" s="19">
        <f t="shared" si="8"/>
        <v>56.384373308270675</v>
      </c>
    </row>
    <row r="59" spans="1:5" ht="15" customHeight="1" x14ac:dyDescent="0.3">
      <c r="A59" s="17" t="s">
        <v>52</v>
      </c>
      <c r="B59" s="18">
        <f>[3]SCF!C55</f>
        <v>7583000</v>
      </c>
      <c r="C59" s="18">
        <v>2386271.2900000005</v>
      </c>
      <c r="D59" s="18">
        <f t="shared" si="6"/>
        <v>5196728.709999999</v>
      </c>
      <c r="E59" s="19">
        <f t="shared" si="8"/>
        <v>68.531303046287746</v>
      </c>
    </row>
    <row r="60" spans="1:5" ht="15" customHeight="1" x14ac:dyDescent="0.3">
      <c r="A60" s="17" t="s">
        <v>53</v>
      </c>
      <c r="B60" s="18">
        <f>[3]SCF!C56</f>
        <v>500000</v>
      </c>
      <c r="C60" s="18">
        <v>296677.92</v>
      </c>
      <c r="D60" s="18">
        <f t="shared" si="6"/>
        <v>203322.08000000002</v>
      </c>
      <c r="E60" s="19">
        <f t="shared" si="8"/>
        <v>40.664416000000003</v>
      </c>
    </row>
    <row r="61" spans="1:5" ht="15" customHeight="1" x14ac:dyDescent="0.3">
      <c r="A61" s="17" t="s">
        <v>54</v>
      </c>
      <c r="B61" s="18">
        <f>[3]SCF!C57</f>
        <v>4270000</v>
      </c>
      <c r="C61" s="18">
        <v>6158931.3399999999</v>
      </c>
      <c r="D61" s="18">
        <f t="shared" si="6"/>
        <v>-1888931.3399999999</v>
      </c>
      <c r="E61" s="19">
        <f t="shared" si="8"/>
        <v>-44.237267915690865</v>
      </c>
    </row>
    <row r="62" spans="1:5" ht="15" customHeight="1" x14ac:dyDescent="0.3">
      <c r="A62" s="10" t="s">
        <v>55</v>
      </c>
      <c r="B62" s="11" t="s">
        <v>9</v>
      </c>
      <c r="C62" s="18"/>
      <c r="D62" s="11" t="s">
        <v>9</v>
      </c>
      <c r="E62" s="13" t="s">
        <v>9</v>
      </c>
    </row>
    <row r="63" spans="1:5" x14ac:dyDescent="0.3">
      <c r="A63" s="24" t="s">
        <v>56</v>
      </c>
      <c r="B63" s="18">
        <f>[3]SCF!C60</f>
        <v>54555904</v>
      </c>
      <c r="C63" s="18">
        <v>23859407</v>
      </c>
      <c r="D63" s="18">
        <f t="shared" ref="D63:D67" si="9">C63-B63</f>
        <v>-30696497</v>
      </c>
      <c r="E63" s="19">
        <f t="shared" ref="E63:E67" si="10">IFERROR(+D63/B63*100,0)</f>
        <v>-56.266132076191056</v>
      </c>
    </row>
    <row r="64" spans="1:5" x14ac:dyDescent="0.3">
      <c r="A64" s="24" t="s">
        <v>57</v>
      </c>
      <c r="B64" s="18">
        <f>[3]SCF!C61</f>
        <v>0</v>
      </c>
      <c r="C64" s="18">
        <v>0</v>
      </c>
      <c r="D64" s="18">
        <f t="shared" si="9"/>
        <v>0</v>
      </c>
      <c r="E64" s="19">
        <f t="shared" si="10"/>
        <v>0</v>
      </c>
    </row>
    <row r="65" spans="1:5" ht="15" customHeight="1" x14ac:dyDescent="0.3">
      <c r="A65" s="24" t="s">
        <v>58</v>
      </c>
      <c r="B65" s="18">
        <f>[3]SCF!C62</f>
        <v>0</v>
      </c>
      <c r="C65" s="18">
        <v>0</v>
      </c>
      <c r="D65" s="18">
        <f t="shared" si="9"/>
        <v>0</v>
      </c>
      <c r="E65" s="19">
        <f t="shared" si="10"/>
        <v>0</v>
      </c>
    </row>
    <row r="66" spans="1:5" ht="15" customHeight="1" x14ac:dyDescent="0.3">
      <c r="A66" s="24" t="s">
        <v>59</v>
      </c>
      <c r="B66" s="18">
        <f>[3]SCF!C63</f>
        <v>0</v>
      </c>
      <c r="C66" s="18">
        <v>0</v>
      </c>
      <c r="D66" s="18">
        <f t="shared" si="9"/>
        <v>0</v>
      </c>
      <c r="E66" s="19">
        <f t="shared" si="10"/>
        <v>0</v>
      </c>
    </row>
    <row r="67" spans="1:5" ht="15" customHeight="1" x14ac:dyDescent="0.3">
      <c r="A67" s="24" t="s">
        <v>60</v>
      </c>
      <c r="B67" s="18">
        <f>[3]SCF!C64</f>
        <v>0</v>
      </c>
      <c r="C67" s="18">
        <v>920482.57000000007</v>
      </c>
      <c r="D67" s="18">
        <f t="shared" si="9"/>
        <v>920482.57000000007</v>
      </c>
      <c r="E67" s="19">
        <f t="shared" si="10"/>
        <v>0</v>
      </c>
    </row>
    <row r="68" spans="1:5" ht="15" customHeight="1" x14ac:dyDescent="0.3">
      <c r="A68" s="30" t="s">
        <v>61</v>
      </c>
      <c r="B68" s="15">
        <f>+B63+B64+B65+B66+B67</f>
        <v>54555904</v>
      </c>
      <c r="C68" s="31">
        <v>24779889.57</v>
      </c>
      <c r="D68" s="31">
        <f t="shared" ref="D68" si="11">+C68-B68</f>
        <v>-29776014.43</v>
      </c>
      <c r="E68" s="32">
        <f t="shared" ref="E68" si="12">+D68/B68*100</f>
        <v>-54.57890392577859</v>
      </c>
    </row>
    <row r="69" spans="1:5" ht="15" customHeight="1" x14ac:dyDescent="0.3">
      <c r="A69" s="10" t="s">
        <v>62</v>
      </c>
      <c r="B69" s="11" t="s">
        <v>9</v>
      </c>
      <c r="C69" s="12" t="s">
        <v>9</v>
      </c>
      <c r="D69" s="11" t="s">
        <v>9</v>
      </c>
      <c r="E69" s="13" t="s">
        <v>9</v>
      </c>
    </row>
    <row r="70" spans="1:5" ht="15" customHeight="1" x14ac:dyDescent="0.3">
      <c r="A70" s="14" t="s">
        <v>63</v>
      </c>
      <c r="B70" s="15">
        <f>[3]SCF!C67</f>
        <v>30198472.920000002</v>
      </c>
      <c r="C70" s="15">
        <v>13810543.710000001</v>
      </c>
      <c r="D70" s="15">
        <f t="shared" ref="D70:D82" si="13">+C70-B70</f>
        <v>-16387929.210000001</v>
      </c>
      <c r="E70" s="16">
        <f t="shared" ref="E70:E82" si="14">+D70/B70*100</f>
        <v>-54.26741032042888</v>
      </c>
    </row>
    <row r="71" spans="1:5" ht="15" customHeight="1" x14ac:dyDescent="0.3">
      <c r="A71" s="17" t="s">
        <v>14</v>
      </c>
      <c r="B71" s="18">
        <f>[3]SCF!C68</f>
        <v>24166910.780000001</v>
      </c>
      <c r="C71" s="18">
        <v>11049413.050000001</v>
      </c>
      <c r="D71" s="18">
        <f t="shared" si="13"/>
        <v>-13117497.73</v>
      </c>
      <c r="E71" s="19">
        <f t="shared" ref="E71:E81" si="15">IFERROR(+D71/B71*100,0)</f>
        <v>-54.278752668941664</v>
      </c>
    </row>
    <row r="72" spans="1:5" ht="15" customHeight="1" x14ac:dyDescent="0.3">
      <c r="A72" s="17" t="s">
        <v>15</v>
      </c>
      <c r="B72" s="18">
        <f>[3]SCF!C69</f>
        <v>230419.23</v>
      </c>
      <c r="C72" s="18">
        <v>109829.13</v>
      </c>
      <c r="D72" s="18">
        <f t="shared" si="13"/>
        <v>-120590.1</v>
      </c>
      <c r="E72" s="19">
        <f t="shared" si="15"/>
        <v>-52.335085053448019</v>
      </c>
    </row>
    <row r="73" spans="1:5" ht="15" customHeight="1" x14ac:dyDescent="0.3">
      <c r="A73" s="17" t="s">
        <v>16</v>
      </c>
      <c r="B73" s="18">
        <f>[3]SCF!C70</f>
        <v>0</v>
      </c>
      <c r="C73" s="18">
        <v>0</v>
      </c>
      <c r="D73" s="18">
        <f t="shared" si="13"/>
        <v>0</v>
      </c>
      <c r="E73" s="19">
        <f t="shared" si="15"/>
        <v>0</v>
      </c>
    </row>
    <row r="74" spans="1:5" ht="15" customHeight="1" x14ac:dyDescent="0.3">
      <c r="A74" s="17" t="s">
        <v>64</v>
      </c>
      <c r="B74" s="18">
        <f>[3]SCF!C71</f>
        <v>0</v>
      </c>
      <c r="C74" s="18">
        <v>0</v>
      </c>
      <c r="D74" s="18">
        <f t="shared" si="13"/>
        <v>0</v>
      </c>
      <c r="E74" s="19">
        <f t="shared" si="15"/>
        <v>0</v>
      </c>
    </row>
    <row r="75" spans="1:5" ht="15" customHeight="1" x14ac:dyDescent="0.3">
      <c r="A75" s="17" t="s">
        <v>18</v>
      </c>
      <c r="B75" s="18">
        <f>[3]SCF!C72</f>
        <v>5801142.9100000001</v>
      </c>
      <c r="C75" s="18">
        <v>2651301.5300000003</v>
      </c>
      <c r="D75" s="18">
        <f t="shared" si="13"/>
        <v>-3149841.38</v>
      </c>
      <c r="E75" s="19">
        <f t="shared" si="15"/>
        <v>-54.296910606534254</v>
      </c>
    </row>
    <row r="76" spans="1:5" ht="15" customHeight="1" x14ac:dyDescent="0.3">
      <c r="A76" s="17" t="s">
        <v>19</v>
      </c>
      <c r="B76" s="18">
        <f>[3]SCF!C73</f>
        <v>0</v>
      </c>
      <c r="C76" s="18">
        <v>0</v>
      </c>
      <c r="D76" s="18">
        <f t="shared" si="13"/>
        <v>0</v>
      </c>
      <c r="E76" s="19">
        <f t="shared" si="15"/>
        <v>0</v>
      </c>
    </row>
    <row r="77" spans="1:5" x14ac:dyDescent="0.3">
      <c r="A77" s="24" t="s">
        <v>65</v>
      </c>
      <c r="B77" s="18">
        <f>[3]SCF!C74</f>
        <v>15606749.060000001</v>
      </c>
      <c r="C77" s="18">
        <v>372558.91</v>
      </c>
      <c r="D77" s="18">
        <f t="shared" ref="D77:D81" si="16">C77-B77</f>
        <v>-15234190.15</v>
      </c>
      <c r="E77" s="19">
        <f t="shared" si="15"/>
        <v>-97.612834623228068</v>
      </c>
    </row>
    <row r="78" spans="1:5" x14ac:dyDescent="0.3">
      <c r="A78" s="24" t="s">
        <v>66</v>
      </c>
      <c r="B78" s="18">
        <f>[3]SCF!C75</f>
        <v>169044016.88</v>
      </c>
      <c r="C78" s="18">
        <v>99292827.279999986</v>
      </c>
      <c r="D78" s="18">
        <f t="shared" si="16"/>
        <v>-69751189.600000009</v>
      </c>
      <c r="E78" s="19">
        <f t="shared" si="15"/>
        <v>-41.262146325778915</v>
      </c>
    </row>
    <row r="79" spans="1:5" ht="15" customHeight="1" x14ac:dyDescent="0.3">
      <c r="A79" s="24" t="s">
        <v>67</v>
      </c>
      <c r="B79" s="18">
        <f>[3]SCF!C76</f>
        <v>1557000</v>
      </c>
      <c r="C79" s="18">
        <v>0</v>
      </c>
      <c r="D79" s="18">
        <f t="shared" si="16"/>
        <v>-1557000</v>
      </c>
      <c r="E79" s="19">
        <f t="shared" si="15"/>
        <v>-100</v>
      </c>
    </row>
    <row r="80" spans="1:5" x14ac:dyDescent="0.3">
      <c r="A80" s="24" t="s">
        <v>68</v>
      </c>
      <c r="B80" s="18">
        <f>[3]SCF!C77</f>
        <v>0</v>
      </c>
      <c r="C80" s="18">
        <v>0</v>
      </c>
      <c r="D80" s="18">
        <f t="shared" si="16"/>
        <v>0</v>
      </c>
      <c r="E80" s="19">
        <f t="shared" si="15"/>
        <v>0</v>
      </c>
    </row>
    <row r="81" spans="1:5" x14ac:dyDescent="0.3">
      <c r="A81" s="24" t="s">
        <v>69</v>
      </c>
      <c r="B81" s="18">
        <f>[3]SCF!C78</f>
        <v>500000</v>
      </c>
      <c r="C81" s="18">
        <v>12163753.039999999</v>
      </c>
      <c r="D81" s="18">
        <f t="shared" si="16"/>
        <v>11663753.039999999</v>
      </c>
      <c r="E81" s="19">
        <f t="shared" si="15"/>
        <v>2332.7506079999998</v>
      </c>
    </row>
    <row r="82" spans="1:5" ht="15" customHeight="1" x14ac:dyDescent="0.3">
      <c r="A82" s="30" t="s">
        <v>70</v>
      </c>
      <c r="B82" s="15">
        <f>+B70+B77+B78+B79+B80+B81</f>
        <v>216906238.86000001</v>
      </c>
      <c r="C82" s="31">
        <v>125639682.94</v>
      </c>
      <c r="D82" s="31">
        <f t="shared" si="13"/>
        <v>-91266555.920000017</v>
      </c>
      <c r="E82" s="32">
        <f t="shared" si="14"/>
        <v>-42.076501072385987</v>
      </c>
    </row>
    <row r="83" spans="1:5" ht="15" customHeight="1" x14ac:dyDescent="0.3">
      <c r="A83" s="10" t="s">
        <v>71</v>
      </c>
      <c r="B83" s="11" t="s">
        <v>9</v>
      </c>
      <c r="C83" s="12" t="s">
        <v>9</v>
      </c>
      <c r="D83" s="11" t="s">
        <v>9</v>
      </c>
      <c r="E83" s="13" t="s">
        <v>9</v>
      </c>
    </row>
    <row r="84" spans="1:5" ht="15" customHeight="1" x14ac:dyDescent="0.3">
      <c r="A84" s="24" t="s">
        <v>72</v>
      </c>
      <c r="B84" s="18">
        <f>[3]SCF!C81</f>
        <v>0</v>
      </c>
      <c r="C84" s="18">
        <v>0</v>
      </c>
      <c r="D84" s="18">
        <f t="shared" ref="D84:D88" si="17">+C84-B84</f>
        <v>0</v>
      </c>
      <c r="E84" s="19">
        <f t="shared" ref="E84:E86" si="18">IFERROR(+D84/B84*100,0)</f>
        <v>0</v>
      </c>
    </row>
    <row r="85" spans="1:5" ht="15" customHeight="1" x14ac:dyDescent="0.3">
      <c r="A85" s="24" t="s">
        <v>73</v>
      </c>
      <c r="B85" s="18">
        <f>[3]SCF!C82</f>
        <v>43599855</v>
      </c>
      <c r="C85" s="18">
        <v>46440862.900000006</v>
      </c>
      <c r="D85" s="18">
        <f t="shared" si="17"/>
        <v>2841007.900000006</v>
      </c>
      <c r="E85" s="19">
        <f t="shared" si="18"/>
        <v>6.5160948356365083</v>
      </c>
    </row>
    <row r="86" spans="1:5" ht="15" customHeight="1" x14ac:dyDescent="0.3">
      <c r="A86" s="24" t="s">
        <v>74</v>
      </c>
      <c r="B86" s="18">
        <f>[3]SCF!C83</f>
        <v>22880073.300000001</v>
      </c>
      <c r="C86" s="18">
        <v>741027.93</v>
      </c>
      <c r="D86" s="18">
        <f t="shared" si="17"/>
        <v>-22139045.370000001</v>
      </c>
      <c r="E86" s="19">
        <f t="shared" si="18"/>
        <v>-96.761251940569622</v>
      </c>
    </row>
    <row r="87" spans="1:5" ht="15" customHeight="1" x14ac:dyDescent="0.3">
      <c r="A87" s="30" t="s">
        <v>75</v>
      </c>
      <c r="B87" s="33">
        <f>+B84+B85+B86</f>
        <v>66479928.299999997</v>
      </c>
      <c r="C87" s="31">
        <v>47181890.830000006</v>
      </c>
      <c r="D87" s="31">
        <f t="shared" si="17"/>
        <v>-19298037.469999991</v>
      </c>
      <c r="E87" s="32">
        <f>+D87/B87*100</f>
        <v>-29.028366852194683</v>
      </c>
    </row>
    <row r="88" spans="1:5" ht="18" customHeight="1" x14ac:dyDescent="0.3">
      <c r="A88" s="25" t="s">
        <v>76</v>
      </c>
      <c r="B88" s="27">
        <f>+B45+B46+B68+B82+B87</f>
        <v>2220718269.4100003</v>
      </c>
      <c r="C88" s="27">
        <v>985427823.7700001</v>
      </c>
      <c r="D88" s="27">
        <f t="shared" si="17"/>
        <v>-1235290445.6400003</v>
      </c>
      <c r="E88" s="28">
        <f>+D88/B88*100</f>
        <v>-55.62571635744645</v>
      </c>
    </row>
    <row r="89" spans="1:5" x14ac:dyDescent="0.3">
      <c r="A89" s="29" t="s">
        <v>9</v>
      </c>
      <c r="B89" s="3"/>
      <c r="C89" s="3"/>
      <c r="D89" s="3"/>
      <c r="E89" s="3"/>
    </row>
    <row r="90" spans="1:5" ht="15" customHeight="1" x14ac:dyDescent="0.3">
      <c r="A90" s="10" t="s">
        <v>77</v>
      </c>
      <c r="B90" s="11" t="s">
        <v>9</v>
      </c>
      <c r="C90" s="12" t="s">
        <v>9</v>
      </c>
      <c r="D90" s="11" t="s">
        <v>9</v>
      </c>
      <c r="E90" s="13" t="s">
        <v>9</v>
      </c>
    </row>
    <row r="91" spans="1:5" x14ac:dyDescent="0.3">
      <c r="A91" s="24" t="s">
        <v>78</v>
      </c>
      <c r="B91" s="18">
        <f>[3]SCF!C88</f>
        <v>0</v>
      </c>
      <c r="C91" s="18">
        <v>-2580655.16</v>
      </c>
      <c r="D91" s="18">
        <f t="shared" ref="D91:D98" si="19">+C91-B91</f>
        <v>-2580655.16</v>
      </c>
      <c r="E91" s="19">
        <f>IFERROR(+D91/B91*100,0)</f>
        <v>0</v>
      </c>
    </row>
    <row r="92" spans="1:5" ht="15" customHeight="1" x14ac:dyDescent="0.3">
      <c r="A92" s="24" t="s">
        <v>79</v>
      </c>
      <c r="B92" s="18">
        <f>[3]SCF!C89</f>
        <v>0</v>
      </c>
      <c r="C92" s="18">
        <v>-1359784.59</v>
      </c>
      <c r="D92" s="18">
        <f t="shared" si="19"/>
        <v>-1359784.59</v>
      </c>
      <c r="E92" s="19">
        <f t="shared" ref="E92:E97" si="20">IFERROR(+D92/B92*100,0)</f>
        <v>0</v>
      </c>
    </row>
    <row r="93" spans="1:5" ht="15" customHeight="1" x14ac:dyDescent="0.3">
      <c r="A93" s="24" t="s">
        <v>80</v>
      </c>
      <c r="B93" s="18">
        <f>[3]SCF!C90</f>
        <v>15000000</v>
      </c>
      <c r="C93" s="18">
        <v>14453383.880000001</v>
      </c>
      <c r="D93" s="18">
        <f t="shared" si="19"/>
        <v>-546616.11999999918</v>
      </c>
      <c r="E93" s="19">
        <f t="shared" si="20"/>
        <v>-3.6441074666666613</v>
      </c>
    </row>
    <row r="94" spans="1:5" ht="15" customHeight="1" x14ac:dyDescent="0.3">
      <c r="A94" s="24" t="s">
        <v>81</v>
      </c>
      <c r="B94" s="18">
        <f>[3]SCF!C91</f>
        <v>0</v>
      </c>
      <c r="C94" s="18">
        <v>0</v>
      </c>
      <c r="D94" s="18">
        <f t="shared" si="19"/>
        <v>0</v>
      </c>
      <c r="E94" s="19">
        <f t="shared" si="20"/>
        <v>0</v>
      </c>
    </row>
    <row r="95" spans="1:5" ht="15" customHeight="1" x14ac:dyDescent="0.3">
      <c r="A95" s="24" t="s">
        <v>82</v>
      </c>
      <c r="B95" s="18">
        <f>[3]SCF!C92</f>
        <v>0</v>
      </c>
      <c r="C95" s="18">
        <v>0</v>
      </c>
      <c r="D95" s="18">
        <f t="shared" si="19"/>
        <v>0</v>
      </c>
      <c r="E95" s="19">
        <f t="shared" si="20"/>
        <v>0</v>
      </c>
    </row>
    <row r="96" spans="1:5" ht="15" customHeight="1" x14ac:dyDescent="0.3">
      <c r="A96" s="24" t="s">
        <v>83</v>
      </c>
      <c r="B96" s="18">
        <f>[3]SCF!C93</f>
        <v>0</v>
      </c>
      <c r="C96" s="18">
        <v>-20401393.09</v>
      </c>
      <c r="D96" s="18">
        <f t="shared" si="19"/>
        <v>-20401393.09</v>
      </c>
      <c r="E96" s="19">
        <f t="shared" si="20"/>
        <v>0</v>
      </c>
    </row>
    <row r="97" spans="1:5" x14ac:dyDescent="0.3">
      <c r="A97" s="24" t="s">
        <v>84</v>
      </c>
      <c r="B97" s="18">
        <f>[3]SCF!C94</f>
        <v>10385</v>
      </c>
      <c r="C97" s="18">
        <v>29490533.469999999</v>
      </c>
      <c r="D97" s="18">
        <f t="shared" si="19"/>
        <v>29480148.469999999</v>
      </c>
      <c r="E97" s="19">
        <f t="shared" si="20"/>
        <v>283872.39740009629</v>
      </c>
    </row>
    <row r="98" spans="1:5" ht="15" customHeight="1" x14ac:dyDescent="0.3">
      <c r="A98" s="30" t="s">
        <v>85</v>
      </c>
      <c r="B98" s="33">
        <f>SUM(B91:B97)</f>
        <v>15010385</v>
      </c>
      <c r="C98" s="31">
        <v>19602084.509999998</v>
      </c>
      <c r="D98" s="31">
        <f t="shared" si="19"/>
        <v>4591699.5099999979</v>
      </c>
      <c r="E98" s="32">
        <f t="shared" ref="E98" si="21">+D98/B98*100</f>
        <v>30.590151485121787</v>
      </c>
    </row>
    <row r="99" spans="1:5" ht="15" customHeight="1" x14ac:dyDescent="0.3">
      <c r="A99" s="34" t="s">
        <v>86</v>
      </c>
      <c r="B99" s="35">
        <f>+B42-B88-B98</f>
        <v>42397858.069999695</v>
      </c>
      <c r="C99" s="36">
        <v>37258222.910000078</v>
      </c>
      <c r="D99" s="37" t="s">
        <v>9</v>
      </c>
      <c r="E99" s="38" t="s">
        <v>9</v>
      </c>
    </row>
    <row r="100" spans="1:5" ht="15" customHeight="1" x14ac:dyDescent="0.3">
      <c r="A100" s="39" t="s">
        <v>87</v>
      </c>
      <c r="B100" s="18">
        <f>[3]SCF!$C$97</f>
        <v>58641685.020000003</v>
      </c>
      <c r="C100" s="18">
        <v>83645716.510000005</v>
      </c>
      <c r="D100" s="40" t="s">
        <v>9</v>
      </c>
      <c r="E100" s="41" t="s">
        <v>9</v>
      </c>
    </row>
    <row r="101" spans="1:5" ht="15" customHeight="1" x14ac:dyDescent="0.3">
      <c r="A101" s="34" t="s">
        <v>88</v>
      </c>
      <c r="B101" s="35">
        <f>B99+B100</f>
        <v>101039543.08999971</v>
      </c>
      <c r="C101" s="36">
        <v>120903939.42000008</v>
      </c>
      <c r="D101" s="42" t="s">
        <v>9</v>
      </c>
      <c r="E101" s="43" t="s">
        <v>9</v>
      </c>
    </row>
  </sheetData>
  <mergeCells count="7">
    <mergeCell ref="A89:E89"/>
    <mergeCell ref="A2:A11"/>
    <mergeCell ref="B2:D2"/>
    <mergeCell ref="E4:E7"/>
    <mergeCell ref="B7:D8"/>
    <mergeCell ref="B9:C10"/>
    <mergeCell ref="A43:E43"/>
  </mergeCells>
  <pageMargins left="0.7" right="0.7" top="0" bottom="0.39237" header="0" footer="0"/>
  <pageSetup paperSize="5" orientation="landscape" horizontalDpi="300" verticalDpi="300" r:id="rId1"/>
  <headerFooter alignWithMargins="0">
    <oddFooter>&amp;L&amp;"Segoe UI,Bold"&amp;8 Last Refresh Date: Jan 31, 2020 &amp;R&amp;"Segoe UI,Bold"&amp;8 Page 1 of 1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E101"/>
  <sheetViews>
    <sheetView showGridLines="0" zoomScaleNormal="100" workbookViewId="0"/>
  </sheetViews>
  <sheetFormatPr defaultRowHeight="14.4" x14ac:dyDescent="0.3"/>
  <cols>
    <col min="1" max="1" width="33" style="1" customWidth="1"/>
    <col min="2" max="2" width="20.33203125" style="1" customWidth="1"/>
    <col min="3" max="3" width="23.5546875" style="1" customWidth="1"/>
    <col min="4" max="4" width="16.5546875" style="1" customWidth="1"/>
    <col min="5" max="5" width="17.44140625" style="1" customWidth="1"/>
    <col min="6" max="16384" width="8.88671875" style="1"/>
  </cols>
  <sheetData>
    <row r="1" spans="1:5" ht="16.95" customHeight="1" x14ac:dyDescent="0.3">
      <c r="B1" s="2" t="s">
        <v>0</v>
      </c>
    </row>
    <row r="2" spans="1:5" ht="12.9" customHeight="1" x14ac:dyDescent="0.3">
      <c r="A2" s="3"/>
      <c r="B2" s="4" t="s">
        <v>1</v>
      </c>
      <c r="C2" s="3"/>
      <c r="D2" s="3"/>
    </row>
    <row r="3" spans="1:5" ht="0.6" customHeight="1" x14ac:dyDescent="0.3">
      <c r="A3" s="3"/>
    </row>
    <row r="4" spans="1:5" ht="0.45" customHeight="1" x14ac:dyDescent="0.3">
      <c r="A4" s="3"/>
      <c r="E4" s="3"/>
    </row>
    <row r="5" spans="1:5" ht="4.95" customHeight="1" x14ac:dyDescent="0.3">
      <c r="A5" s="3"/>
      <c r="E5" s="3"/>
    </row>
    <row r="6" spans="1:5" ht="0.6" customHeight="1" x14ac:dyDescent="0.3">
      <c r="A6" s="3"/>
      <c r="E6" s="3"/>
    </row>
    <row r="7" spans="1:5" ht="2.4" customHeight="1" x14ac:dyDescent="0.3">
      <c r="A7" s="3"/>
      <c r="B7" s="5" t="s">
        <v>2</v>
      </c>
      <c r="C7" s="5"/>
      <c r="D7" s="5"/>
      <c r="E7" s="3"/>
    </row>
    <row r="8" spans="1:5" ht="16.95" customHeight="1" x14ac:dyDescent="0.3">
      <c r="A8" s="3"/>
      <c r="B8" s="5"/>
      <c r="C8" s="5"/>
      <c r="D8" s="5"/>
    </row>
    <row r="9" spans="1:5" ht="1.95" customHeight="1" x14ac:dyDescent="0.3">
      <c r="A9" s="3"/>
      <c r="B9" s="6" t="str">
        <f>+CONCATENATE("JUNE 2023,"&amp;" "&amp;B13)</f>
        <v>JUNE 2023, QUEZELCO I</v>
      </c>
      <c r="C9" s="6"/>
    </row>
    <row r="10" spans="1:5" ht="15.6" customHeight="1" x14ac:dyDescent="0.3">
      <c r="A10" s="3"/>
      <c r="B10" s="6"/>
      <c r="C10" s="6"/>
    </row>
    <row r="11" spans="1:5" ht="0.45" customHeight="1" x14ac:dyDescent="0.3">
      <c r="A11" s="3"/>
    </row>
    <row r="12" spans="1:5" ht="0" hidden="1" customHeight="1" x14ac:dyDescent="0.3"/>
    <row r="13" spans="1:5" ht="15.45" customHeight="1" x14ac:dyDescent="0.3">
      <c r="B13" s="7" t="str">
        <f>+[4]SCF!$C$2</f>
        <v>QUEZELCO I</v>
      </c>
    </row>
    <row r="14" spans="1:5" ht="28.2" customHeight="1" x14ac:dyDescent="0.3">
      <c r="A14" s="8" t="s">
        <v>3</v>
      </c>
      <c r="B14" s="9" t="s">
        <v>4</v>
      </c>
      <c r="C14" s="9" t="s">
        <v>5</v>
      </c>
      <c r="D14" s="9" t="s">
        <v>6</v>
      </c>
      <c r="E14" s="9" t="s">
        <v>7</v>
      </c>
    </row>
    <row r="15" spans="1:5" ht="15" customHeight="1" x14ac:dyDescent="0.3">
      <c r="A15" s="10" t="s">
        <v>8</v>
      </c>
      <c r="B15" s="11" t="s">
        <v>9</v>
      </c>
      <c r="C15" s="12" t="s">
        <v>9</v>
      </c>
      <c r="D15" s="11" t="s">
        <v>9</v>
      </c>
      <c r="E15" s="13" t="s">
        <v>9</v>
      </c>
    </row>
    <row r="16" spans="1:5" ht="15" customHeight="1" x14ac:dyDescent="0.3">
      <c r="A16" s="14" t="s">
        <v>10</v>
      </c>
      <c r="B16" s="15">
        <f>[4]SCF!C12</f>
        <v>3419739661</v>
      </c>
      <c r="C16" s="15">
        <v>1378115396.8399999</v>
      </c>
      <c r="D16" s="15">
        <f>+C16-B16</f>
        <v>-2041624264.1600001</v>
      </c>
      <c r="E16" s="16">
        <f t="shared" ref="E16:E42" si="0">+D16/B16*100</f>
        <v>-59.701160513575132</v>
      </c>
    </row>
    <row r="17" spans="1:5" ht="15" customHeight="1" x14ac:dyDescent="0.3">
      <c r="A17" s="17" t="s">
        <v>11</v>
      </c>
      <c r="B17" s="18">
        <f>[4]SCF!C13</f>
        <v>3059815536</v>
      </c>
      <c r="C17" s="18">
        <v>1206418140.71</v>
      </c>
      <c r="D17" s="18">
        <f t="shared" ref="D17:D42" si="1">+C17-B17</f>
        <v>-1853397395.29</v>
      </c>
      <c r="E17" s="19">
        <f t="shared" ref="E17:E18" si="2">IFERROR(+D17/B17*100,0)</f>
        <v>-60.57219376410147</v>
      </c>
    </row>
    <row r="18" spans="1:5" ht="15" customHeight="1" x14ac:dyDescent="0.3">
      <c r="A18" s="17" t="s">
        <v>12</v>
      </c>
      <c r="B18" s="18">
        <f>[4]SCF!C14</f>
        <v>72556487</v>
      </c>
      <c r="C18" s="18">
        <v>29089826.859999999</v>
      </c>
      <c r="D18" s="18">
        <f t="shared" si="1"/>
        <v>-43466660.140000001</v>
      </c>
      <c r="E18" s="19">
        <f t="shared" si="2"/>
        <v>-59.907338319728744</v>
      </c>
    </row>
    <row r="19" spans="1:5" ht="15" customHeight="1" x14ac:dyDescent="0.3">
      <c r="A19" s="20" t="s">
        <v>13</v>
      </c>
      <c r="B19" s="15">
        <f>[4]SCF!C15</f>
        <v>49163890</v>
      </c>
      <c r="C19" s="21">
        <v>23294574.609999999</v>
      </c>
      <c r="D19" s="21">
        <f t="shared" si="1"/>
        <v>-25869315.390000001</v>
      </c>
      <c r="E19" s="22">
        <f t="shared" si="0"/>
        <v>-52.618528334515432</v>
      </c>
    </row>
    <row r="20" spans="1:5" ht="15" customHeight="1" x14ac:dyDescent="0.3">
      <c r="A20" s="23" t="s">
        <v>14</v>
      </c>
      <c r="B20" s="18">
        <f>[4]SCF!C16</f>
        <v>49163890</v>
      </c>
      <c r="C20" s="18">
        <v>18808955.199999999</v>
      </c>
      <c r="D20" s="18">
        <f t="shared" si="1"/>
        <v>-30354934.800000001</v>
      </c>
      <c r="E20" s="19">
        <f t="shared" ref="E20:E28" si="3">IFERROR(+D20/B20*100,0)</f>
        <v>-61.742337313015717</v>
      </c>
    </row>
    <row r="21" spans="1:5" ht="15" customHeight="1" x14ac:dyDescent="0.3">
      <c r="A21" s="23" t="s">
        <v>15</v>
      </c>
      <c r="B21" s="18">
        <f>[4]SCF!C17</f>
        <v>0</v>
      </c>
      <c r="C21" s="18">
        <v>176082.04</v>
      </c>
      <c r="D21" s="18">
        <f t="shared" si="1"/>
        <v>176082.04</v>
      </c>
      <c r="E21" s="19">
        <f t="shared" si="3"/>
        <v>0</v>
      </c>
    </row>
    <row r="22" spans="1:5" ht="15" customHeight="1" x14ac:dyDescent="0.3">
      <c r="A22" s="23" t="s">
        <v>16</v>
      </c>
      <c r="B22" s="18">
        <f>[4]SCF!C18</f>
        <v>0</v>
      </c>
      <c r="C22" s="18">
        <v>119.59</v>
      </c>
      <c r="D22" s="18">
        <f t="shared" si="1"/>
        <v>119.59</v>
      </c>
      <c r="E22" s="19">
        <f t="shared" si="3"/>
        <v>0</v>
      </c>
    </row>
    <row r="23" spans="1:5" ht="15" customHeight="1" x14ac:dyDescent="0.3">
      <c r="A23" s="23" t="s">
        <v>17</v>
      </c>
      <c r="B23" s="18">
        <f>[4]SCF!C19</f>
        <v>0</v>
      </c>
      <c r="C23" s="18">
        <v>10078.369999999999</v>
      </c>
      <c r="D23" s="18">
        <f t="shared" si="1"/>
        <v>10078.369999999999</v>
      </c>
      <c r="E23" s="19">
        <f t="shared" si="3"/>
        <v>0</v>
      </c>
    </row>
    <row r="24" spans="1:5" ht="15" customHeight="1" x14ac:dyDescent="0.3">
      <c r="A24" s="23" t="s">
        <v>18</v>
      </c>
      <c r="B24" s="18">
        <f>[4]SCF!C20</f>
        <v>0</v>
      </c>
      <c r="C24" s="18">
        <v>4299339.41</v>
      </c>
      <c r="D24" s="18">
        <f t="shared" si="1"/>
        <v>4299339.41</v>
      </c>
      <c r="E24" s="19">
        <f t="shared" si="3"/>
        <v>0</v>
      </c>
    </row>
    <row r="25" spans="1:5" ht="15" customHeight="1" x14ac:dyDescent="0.3">
      <c r="A25" s="23" t="s">
        <v>19</v>
      </c>
      <c r="B25" s="18">
        <f>[4]SCF!C21</f>
        <v>0</v>
      </c>
      <c r="C25" s="18">
        <v>0</v>
      </c>
      <c r="D25" s="18">
        <f t="shared" si="1"/>
        <v>0</v>
      </c>
      <c r="E25" s="19">
        <f t="shared" si="3"/>
        <v>0</v>
      </c>
    </row>
    <row r="26" spans="1:5" ht="15" customHeight="1" x14ac:dyDescent="0.3">
      <c r="A26" s="17" t="s">
        <v>20</v>
      </c>
      <c r="B26" s="18">
        <f>[4]SCF!C22</f>
        <v>24560271</v>
      </c>
      <c r="C26" s="18">
        <v>156364.01999999999</v>
      </c>
      <c r="D26" s="18">
        <f t="shared" si="1"/>
        <v>-24403906.98</v>
      </c>
      <c r="E26" s="19">
        <f t="shared" si="3"/>
        <v>-99.363345705753815</v>
      </c>
    </row>
    <row r="27" spans="1:5" ht="15" customHeight="1" x14ac:dyDescent="0.3">
      <c r="A27" s="17" t="s">
        <v>21</v>
      </c>
      <c r="B27" s="18">
        <f>[4]SCF!C23</f>
        <v>213643477</v>
      </c>
      <c r="C27" s="18">
        <v>119156490.64</v>
      </c>
      <c r="D27" s="18">
        <f t="shared" si="1"/>
        <v>-94486986.359999999</v>
      </c>
      <c r="E27" s="19">
        <f t="shared" si="3"/>
        <v>-44.226478470952799</v>
      </c>
    </row>
    <row r="28" spans="1:5" ht="15" customHeight="1" x14ac:dyDescent="0.3">
      <c r="A28" s="17" t="s">
        <v>22</v>
      </c>
      <c r="B28" s="18">
        <f>[4]SCF!C24</f>
        <v>0</v>
      </c>
      <c r="C28" s="18">
        <v>0</v>
      </c>
      <c r="D28" s="18">
        <f t="shared" si="1"/>
        <v>0</v>
      </c>
      <c r="E28" s="19">
        <f t="shared" si="3"/>
        <v>0</v>
      </c>
    </row>
    <row r="29" spans="1:5" ht="15" customHeight="1" x14ac:dyDescent="0.3">
      <c r="A29" s="14" t="s">
        <v>23</v>
      </c>
      <c r="B29" s="15">
        <f>[4]SCF!C25</f>
        <v>114254833</v>
      </c>
      <c r="C29" s="15">
        <v>69769252.170000002</v>
      </c>
      <c r="D29" s="15">
        <f t="shared" si="1"/>
        <v>-44485580.829999998</v>
      </c>
      <c r="E29" s="16">
        <f t="shared" si="0"/>
        <v>-38.935404010436912</v>
      </c>
    </row>
    <row r="30" spans="1:5" ht="15" customHeight="1" x14ac:dyDescent="0.3">
      <c r="A30" s="17" t="s">
        <v>24</v>
      </c>
      <c r="B30" s="18">
        <f>[4]SCF!C26</f>
        <v>114254833</v>
      </c>
      <c r="C30" s="18">
        <v>42480460.619999997</v>
      </c>
      <c r="D30" s="18">
        <f t="shared" si="1"/>
        <v>-71774372.379999995</v>
      </c>
      <c r="E30" s="19">
        <f t="shared" ref="E30:E32" si="4">IFERROR(+D30/B30*100,0)</f>
        <v>-62.81955038173308</v>
      </c>
    </row>
    <row r="31" spans="1:5" ht="15" customHeight="1" x14ac:dyDescent="0.3">
      <c r="A31" s="17" t="s">
        <v>25</v>
      </c>
      <c r="B31" s="18">
        <f>[4]SCF!C27</f>
        <v>0</v>
      </c>
      <c r="C31" s="18">
        <v>8</v>
      </c>
      <c r="D31" s="18">
        <f t="shared" si="1"/>
        <v>8</v>
      </c>
      <c r="E31" s="19">
        <f t="shared" si="4"/>
        <v>0</v>
      </c>
    </row>
    <row r="32" spans="1:5" x14ac:dyDescent="0.3">
      <c r="A32" s="17" t="s">
        <v>26</v>
      </c>
      <c r="B32" s="18">
        <f>[4]SCF!C28</f>
        <v>0</v>
      </c>
      <c r="C32" s="18">
        <v>27288783.550000001</v>
      </c>
      <c r="D32" s="18">
        <f t="shared" si="1"/>
        <v>27288783.550000001</v>
      </c>
      <c r="E32" s="19">
        <f t="shared" si="4"/>
        <v>0</v>
      </c>
    </row>
    <row r="33" spans="1:5" x14ac:dyDescent="0.3">
      <c r="A33" s="14" t="s">
        <v>27</v>
      </c>
      <c r="B33" s="15">
        <f>[4]SCF!C29</f>
        <v>1262579431</v>
      </c>
      <c r="C33" s="15">
        <v>30578146.84</v>
      </c>
      <c r="D33" s="15">
        <f t="shared" si="1"/>
        <v>-1232001284.1600001</v>
      </c>
      <c r="E33" s="16">
        <f t="shared" si="0"/>
        <v>-97.57812094120834</v>
      </c>
    </row>
    <row r="34" spans="1:5" ht="15" customHeight="1" x14ac:dyDescent="0.3">
      <c r="A34" s="17" t="s">
        <v>28</v>
      </c>
      <c r="B34" s="18">
        <f>[4]SCF!C30</f>
        <v>274586067</v>
      </c>
      <c r="C34" s="18">
        <v>30578146.84</v>
      </c>
      <c r="D34" s="18">
        <f t="shared" si="1"/>
        <v>-244007920.16</v>
      </c>
      <c r="E34" s="19">
        <f t="shared" ref="E34:E41" si="5">IFERROR(+D34/B34*100,0)</f>
        <v>-88.863911714792138</v>
      </c>
    </row>
    <row r="35" spans="1:5" ht="15" customHeight="1" x14ac:dyDescent="0.3">
      <c r="A35" s="17" t="s">
        <v>29</v>
      </c>
      <c r="B35" s="18">
        <f>[4]SCF!C31</f>
        <v>987993364</v>
      </c>
      <c r="C35" s="18">
        <v>0</v>
      </c>
      <c r="D35" s="18">
        <f t="shared" si="1"/>
        <v>-987993364</v>
      </c>
      <c r="E35" s="19">
        <f t="shared" si="5"/>
        <v>-100</v>
      </c>
    </row>
    <row r="36" spans="1:5" ht="20.399999999999999" customHeight="1" x14ac:dyDescent="0.3">
      <c r="A36" s="17" t="s">
        <v>30</v>
      </c>
      <c r="B36" s="18">
        <f>[4]SCF!C32</f>
        <v>0</v>
      </c>
      <c r="C36" s="18">
        <v>0</v>
      </c>
      <c r="D36" s="18">
        <f t="shared" si="1"/>
        <v>0</v>
      </c>
      <c r="E36" s="19">
        <f t="shared" si="5"/>
        <v>0</v>
      </c>
    </row>
    <row r="37" spans="1:5" ht="15" customHeight="1" x14ac:dyDescent="0.3">
      <c r="A37" s="17" t="s">
        <v>31</v>
      </c>
      <c r="B37" s="18">
        <f>[4]SCF!C33</f>
        <v>0</v>
      </c>
      <c r="C37" s="18">
        <v>0</v>
      </c>
      <c r="D37" s="18">
        <f t="shared" si="1"/>
        <v>0</v>
      </c>
      <c r="E37" s="19">
        <f t="shared" si="5"/>
        <v>0</v>
      </c>
    </row>
    <row r="38" spans="1:5" x14ac:dyDescent="0.3">
      <c r="A38" s="24" t="s">
        <v>32</v>
      </c>
      <c r="B38" s="18">
        <f>[4]SCF!C34</f>
        <v>0</v>
      </c>
      <c r="C38" s="18">
        <v>2451454.6</v>
      </c>
      <c r="D38" s="18">
        <f t="shared" si="1"/>
        <v>2451454.6</v>
      </c>
      <c r="E38" s="19">
        <f t="shared" si="5"/>
        <v>0</v>
      </c>
    </row>
    <row r="39" spans="1:5" ht="15" customHeight="1" x14ac:dyDescent="0.3">
      <c r="A39" s="24" t="s">
        <v>33</v>
      </c>
      <c r="B39" s="18">
        <f>[4]SCF!C35</f>
        <v>0</v>
      </c>
      <c r="C39" s="18">
        <v>0</v>
      </c>
      <c r="D39" s="18">
        <f t="shared" si="1"/>
        <v>0</v>
      </c>
      <c r="E39" s="19">
        <f t="shared" si="5"/>
        <v>0</v>
      </c>
    </row>
    <row r="40" spans="1:5" ht="15" customHeight="1" x14ac:dyDescent="0.3">
      <c r="A40" s="24" t="s">
        <v>34</v>
      </c>
      <c r="B40" s="18">
        <f>[4]SCF!C36</f>
        <v>0</v>
      </c>
      <c r="C40" s="18">
        <v>36836054.969999999</v>
      </c>
      <c r="D40" s="18">
        <f t="shared" si="1"/>
        <v>36836054.969999999</v>
      </c>
      <c r="E40" s="19">
        <f t="shared" si="5"/>
        <v>0</v>
      </c>
    </row>
    <row r="41" spans="1:5" ht="15" customHeight="1" x14ac:dyDescent="0.3">
      <c r="A41" s="24" t="s">
        <v>35</v>
      </c>
      <c r="B41" s="18">
        <f>[4]SCF!C37</f>
        <v>0</v>
      </c>
      <c r="C41" s="18">
        <v>0</v>
      </c>
      <c r="D41" s="18">
        <f t="shared" si="1"/>
        <v>0</v>
      </c>
      <c r="E41" s="19">
        <f t="shared" si="5"/>
        <v>0</v>
      </c>
    </row>
    <row r="42" spans="1:5" ht="15" customHeight="1" x14ac:dyDescent="0.3">
      <c r="A42" s="25" t="s">
        <v>36</v>
      </c>
      <c r="B42" s="26">
        <f>[4]SCF!C38</f>
        <v>4796573925</v>
      </c>
      <c r="C42" s="27">
        <v>1517750305.4199998</v>
      </c>
      <c r="D42" s="27">
        <f t="shared" si="1"/>
        <v>-3278823619.5799999</v>
      </c>
      <c r="E42" s="28">
        <f t="shared" si="0"/>
        <v>-68.357616724941849</v>
      </c>
    </row>
    <row r="43" spans="1:5" ht="18" customHeight="1" x14ac:dyDescent="0.3">
      <c r="A43" s="29" t="s">
        <v>9</v>
      </c>
      <c r="B43" s="3"/>
      <c r="C43" s="3"/>
      <c r="D43" s="3"/>
      <c r="E43" s="3"/>
    </row>
    <row r="44" spans="1:5" ht="15" customHeight="1" x14ac:dyDescent="0.3">
      <c r="A44" s="10" t="s">
        <v>37</v>
      </c>
      <c r="B44" s="11" t="s">
        <v>9</v>
      </c>
      <c r="C44" s="12" t="s">
        <v>9</v>
      </c>
      <c r="D44" s="11" t="s">
        <v>9</v>
      </c>
      <c r="E44" s="13" t="s">
        <v>9</v>
      </c>
    </row>
    <row r="45" spans="1:5" ht="15" customHeight="1" x14ac:dyDescent="0.3">
      <c r="A45" s="24" t="s">
        <v>38</v>
      </c>
      <c r="B45" s="18">
        <f>[4]SCF!C41</f>
        <v>2545870564</v>
      </c>
      <c r="C45" s="18">
        <v>1061120939.0900002</v>
      </c>
      <c r="D45" s="18">
        <f>C45-B45</f>
        <v>-1484749624.9099998</v>
      </c>
      <c r="E45" s="19">
        <f>IFERROR(+D45/B45*100,0)</f>
        <v>-58.319917984251447</v>
      </c>
    </row>
    <row r="46" spans="1:5" ht="15" customHeight="1" x14ac:dyDescent="0.3">
      <c r="A46" s="14" t="s">
        <v>39</v>
      </c>
      <c r="B46" s="15">
        <f>[4]SCF!C42</f>
        <v>348982694</v>
      </c>
      <c r="C46" s="15">
        <v>149325179.67000005</v>
      </c>
      <c r="D46" s="15">
        <f t="shared" ref="D46:D61" si="6">+B46-C46</f>
        <v>199657514.32999995</v>
      </c>
      <c r="E46" s="16">
        <f t="shared" ref="E46" si="7">+D46/B46*100</f>
        <v>57.211293786963537</v>
      </c>
    </row>
    <row r="47" spans="1:5" ht="15" customHeight="1" x14ac:dyDescent="0.3">
      <c r="A47" s="17" t="s">
        <v>40</v>
      </c>
      <c r="B47" s="18">
        <f>[4]SCF!C43</f>
        <v>171796642</v>
      </c>
      <c r="C47" s="18">
        <v>78304829.230000004</v>
      </c>
      <c r="D47" s="18">
        <f t="shared" si="6"/>
        <v>93491812.769999996</v>
      </c>
      <c r="E47" s="19">
        <f t="shared" ref="E47:E61" si="8">IFERROR(+D47/B47*100,0)</f>
        <v>54.420046679375723</v>
      </c>
    </row>
    <row r="48" spans="1:5" ht="15" customHeight="1" x14ac:dyDescent="0.3">
      <c r="A48" s="17" t="s">
        <v>41</v>
      </c>
      <c r="B48" s="18">
        <f>[4]SCF!C44</f>
        <v>14766619</v>
      </c>
      <c r="C48" s="18">
        <v>7713192.2499999991</v>
      </c>
      <c r="D48" s="18">
        <f t="shared" si="6"/>
        <v>7053426.7500000009</v>
      </c>
      <c r="E48" s="19">
        <f t="shared" si="8"/>
        <v>47.76602382711981</v>
      </c>
    </row>
    <row r="49" spans="1:5" ht="15" customHeight="1" x14ac:dyDescent="0.3">
      <c r="A49" s="17" t="s">
        <v>42</v>
      </c>
      <c r="B49" s="18">
        <f>[4]SCF!C45</f>
        <v>38883600</v>
      </c>
      <c r="C49" s="18">
        <v>27550969.350000001</v>
      </c>
      <c r="D49" s="18">
        <f t="shared" si="6"/>
        <v>11332630.649999999</v>
      </c>
      <c r="E49" s="19">
        <f t="shared" si="8"/>
        <v>29.145013964756345</v>
      </c>
    </row>
    <row r="50" spans="1:5" ht="15" customHeight="1" x14ac:dyDescent="0.3">
      <c r="A50" s="17" t="s">
        <v>43</v>
      </c>
      <c r="B50" s="18">
        <f>[4]SCF!C46</f>
        <v>4538732</v>
      </c>
      <c r="C50" s="18">
        <v>2032195.43</v>
      </c>
      <c r="D50" s="18">
        <f t="shared" si="6"/>
        <v>2506536.5700000003</v>
      </c>
      <c r="E50" s="19">
        <f t="shared" si="8"/>
        <v>55.225480817109272</v>
      </c>
    </row>
    <row r="51" spans="1:5" ht="15" customHeight="1" x14ac:dyDescent="0.3">
      <c r="A51" s="17" t="s">
        <v>44</v>
      </c>
      <c r="B51" s="18">
        <f>[4]SCF!C47</f>
        <v>9093924</v>
      </c>
      <c r="C51" s="18">
        <v>3424745.4</v>
      </c>
      <c r="D51" s="18">
        <f t="shared" si="6"/>
        <v>5669178.5999999996</v>
      </c>
      <c r="E51" s="19">
        <f t="shared" si="8"/>
        <v>62.340290066202442</v>
      </c>
    </row>
    <row r="52" spans="1:5" x14ac:dyDescent="0.3">
      <c r="A52" s="17" t="s">
        <v>45</v>
      </c>
      <c r="B52" s="18">
        <f>[4]SCF!C48</f>
        <v>3819900</v>
      </c>
      <c r="C52" s="18">
        <v>1604783.59</v>
      </c>
      <c r="D52" s="18">
        <f t="shared" si="6"/>
        <v>2215116.41</v>
      </c>
      <c r="E52" s="19">
        <f t="shared" si="8"/>
        <v>57.988858608864113</v>
      </c>
    </row>
    <row r="53" spans="1:5" ht="15" customHeight="1" x14ac:dyDescent="0.3">
      <c r="A53" s="17" t="s">
        <v>46</v>
      </c>
      <c r="B53" s="18">
        <f>[4]SCF!C49</f>
        <v>23052000</v>
      </c>
      <c r="C53" s="18">
        <v>7256710.3899999997</v>
      </c>
      <c r="D53" s="18">
        <f t="shared" si="6"/>
        <v>15795289.609999999</v>
      </c>
      <c r="E53" s="19">
        <f t="shared" si="8"/>
        <v>68.520256854069061</v>
      </c>
    </row>
    <row r="54" spans="1:5" ht="15" customHeight="1" x14ac:dyDescent="0.3">
      <c r="A54" s="17" t="s">
        <v>47</v>
      </c>
      <c r="B54" s="18">
        <f>[4]SCF!C50</f>
        <v>34950500</v>
      </c>
      <c r="C54" s="18">
        <v>6309648.7999999998</v>
      </c>
      <c r="D54" s="18">
        <f t="shared" si="6"/>
        <v>28640851.199999999</v>
      </c>
      <c r="E54" s="19">
        <f t="shared" si="8"/>
        <v>81.946899758229492</v>
      </c>
    </row>
    <row r="55" spans="1:5" ht="15" customHeight="1" x14ac:dyDescent="0.3">
      <c r="A55" s="17" t="s">
        <v>48</v>
      </c>
      <c r="B55" s="18">
        <f>[4]SCF!C51</f>
        <v>2805120</v>
      </c>
      <c r="C55" s="18">
        <v>1051945</v>
      </c>
      <c r="D55" s="18">
        <f t="shared" si="6"/>
        <v>1753175</v>
      </c>
      <c r="E55" s="19">
        <f t="shared" si="8"/>
        <v>62.499108772530235</v>
      </c>
    </row>
    <row r="56" spans="1:5" ht="15" customHeight="1" x14ac:dyDescent="0.3">
      <c r="A56" s="17" t="s">
        <v>49</v>
      </c>
      <c r="B56" s="18">
        <f>[4]SCF!C52</f>
        <v>3408600</v>
      </c>
      <c r="C56" s="18">
        <v>1599200</v>
      </c>
      <c r="D56" s="18">
        <f t="shared" si="6"/>
        <v>1809400</v>
      </c>
      <c r="E56" s="19">
        <f t="shared" si="8"/>
        <v>53.083377339670243</v>
      </c>
    </row>
    <row r="57" spans="1:5" ht="15" customHeight="1" x14ac:dyDescent="0.3">
      <c r="A57" s="17" t="s">
        <v>50</v>
      </c>
      <c r="B57" s="18">
        <f>[4]SCF!C53</f>
        <v>7656800</v>
      </c>
      <c r="C57" s="18">
        <v>4304969.49</v>
      </c>
      <c r="D57" s="18">
        <f t="shared" si="6"/>
        <v>3351830.51</v>
      </c>
      <c r="E57" s="19">
        <f t="shared" si="8"/>
        <v>43.775866027583319</v>
      </c>
    </row>
    <row r="58" spans="1:5" ht="15" customHeight="1" x14ac:dyDescent="0.3">
      <c r="A58" s="17" t="s">
        <v>51</v>
      </c>
      <c r="B58" s="18">
        <f>[4]SCF!C54</f>
        <v>10810000</v>
      </c>
      <c r="C58" s="18">
        <v>1109092.1499999999</v>
      </c>
      <c r="D58" s="18">
        <f t="shared" si="6"/>
        <v>9700907.8499999996</v>
      </c>
      <c r="E58" s="19">
        <f t="shared" si="8"/>
        <v>89.740128122109155</v>
      </c>
    </row>
    <row r="59" spans="1:5" ht="15" customHeight="1" x14ac:dyDescent="0.3">
      <c r="A59" s="17" t="s">
        <v>52</v>
      </c>
      <c r="B59" s="18">
        <f>[4]SCF!C55</f>
        <v>16628350</v>
      </c>
      <c r="C59" s="18">
        <v>4509774.6400000006</v>
      </c>
      <c r="D59" s="18">
        <f t="shared" si="6"/>
        <v>12118575.359999999</v>
      </c>
      <c r="E59" s="19">
        <f t="shared" si="8"/>
        <v>72.879000983260511</v>
      </c>
    </row>
    <row r="60" spans="1:5" ht="15" customHeight="1" x14ac:dyDescent="0.3">
      <c r="A60" s="17" t="s">
        <v>53</v>
      </c>
      <c r="B60" s="18">
        <f>[4]SCF!C56</f>
        <v>1573907</v>
      </c>
      <c r="C60" s="18">
        <v>275352.08</v>
      </c>
      <c r="D60" s="18">
        <f t="shared" si="6"/>
        <v>1298554.92</v>
      </c>
      <c r="E60" s="19">
        <f t="shared" si="8"/>
        <v>82.505187409421268</v>
      </c>
    </row>
    <row r="61" spans="1:5" ht="15" customHeight="1" x14ac:dyDescent="0.3">
      <c r="A61" s="17" t="s">
        <v>54</v>
      </c>
      <c r="B61" s="18">
        <f>[4]SCF!C57</f>
        <v>5198000</v>
      </c>
      <c r="C61" s="18">
        <v>2277771.87</v>
      </c>
      <c r="D61" s="18">
        <f t="shared" si="6"/>
        <v>2920228.13</v>
      </c>
      <c r="E61" s="19">
        <f t="shared" si="8"/>
        <v>56.179840900346292</v>
      </c>
    </row>
    <row r="62" spans="1:5" ht="15" customHeight="1" x14ac:dyDescent="0.3">
      <c r="A62" s="10" t="s">
        <v>55</v>
      </c>
      <c r="B62" s="11" t="s">
        <v>9</v>
      </c>
      <c r="C62" s="18"/>
      <c r="D62" s="11" t="s">
        <v>9</v>
      </c>
      <c r="E62" s="13" t="s">
        <v>9</v>
      </c>
    </row>
    <row r="63" spans="1:5" x14ac:dyDescent="0.3">
      <c r="A63" s="24" t="s">
        <v>56</v>
      </c>
      <c r="B63" s="18">
        <f>[4]SCF!C60</f>
        <v>26660092</v>
      </c>
      <c r="C63" s="18">
        <v>8947546</v>
      </c>
      <c r="D63" s="18">
        <f t="shared" ref="D63:D67" si="9">C63-B63</f>
        <v>-17712546</v>
      </c>
      <c r="E63" s="19">
        <f t="shared" ref="E63:E67" si="10">IFERROR(+D63/B63*100,0)</f>
        <v>-66.438427894397364</v>
      </c>
    </row>
    <row r="64" spans="1:5" x14ac:dyDescent="0.3">
      <c r="A64" s="24" t="s">
        <v>57</v>
      </c>
      <c r="B64" s="18">
        <f>[4]SCF!C61</f>
        <v>96698338</v>
      </c>
      <c r="C64" s="18">
        <v>68523204.890000001</v>
      </c>
      <c r="D64" s="18">
        <f t="shared" si="9"/>
        <v>-28175133.109999999</v>
      </c>
      <c r="E64" s="19">
        <f t="shared" si="10"/>
        <v>-29.137143091332142</v>
      </c>
    </row>
    <row r="65" spans="1:5" ht="15" customHeight="1" x14ac:dyDescent="0.3">
      <c r="A65" s="24" t="s">
        <v>58</v>
      </c>
      <c r="B65" s="18">
        <f>[4]SCF!C62</f>
        <v>4013940</v>
      </c>
      <c r="C65" s="18">
        <v>2091864</v>
      </c>
      <c r="D65" s="18">
        <f t="shared" si="9"/>
        <v>-1922076</v>
      </c>
      <c r="E65" s="19">
        <f t="shared" si="10"/>
        <v>-47.885020702850568</v>
      </c>
    </row>
    <row r="66" spans="1:5" ht="15" customHeight="1" x14ac:dyDescent="0.3">
      <c r="A66" s="24" t="s">
        <v>59</v>
      </c>
      <c r="B66" s="18">
        <f>[4]SCF!C63</f>
        <v>5000000</v>
      </c>
      <c r="C66" s="18">
        <v>0</v>
      </c>
      <c r="D66" s="18">
        <f t="shared" si="9"/>
        <v>-5000000</v>
      </c>
      <c r="E66" s="19">
        <f t="shared" si="10"/>
        <v>-100</v>
      </c>
    </row>
    <row r="67" spans="1:5" ht="15" customHeight="1" x14ac:dyDescent="0.3">
      <c r="A67" s="24" t="s">
        <v>60</v>
      </c>
      <c r="B67" s="18">
        <f>[4]SCF!C64</f>
        <v>5000000</v>
      </c>
      <c r="C67" s="18">
        <v>13565745.23</v>
      </c>
      <c r="D67" s="18">
        <f t="shared" si="9"/>
        <v>8565745.2300000004</v>
      </c>
      <c r="E67" s="19">
        <f t="shared" si="10"/>
        <v>171.31490460000001</v>
      </c>
    </row>
    <row r="68" spans="1:5" ht="15" customHeight="1" x14ac:dyDescent="0.3">
      <c r="A68" s="30" t="s">
        <v>61</v>
      </c>
      <c r="B68" s="15">
        <f>+B63+B64+B65+B66+B67</f>
        <v>137372370</v>
      </c>
      <c r="C68" s="31">
        <v>93128360.120000005</v>
      </c>
      <c r="D68" s="31">
        <f t="shared" ref="D68" si="11">+C68-B68</f>
        <v>-44244009.879999995</v>
      </c>
      <c r="E68" s="32">
        <f t="shared" ref="E68" si="12">+D68/B68*100</f>
        <v>-32.207357185436926</v>
      </c>
    </row>
    <row r="69" spans="1:5" ht="15" customHeight="1" x14ac:dyDescent="0.3">
      <c r="A69" s="10" t="s">
        <v>62</v>
      </c>
      <c r="B69" s="11" t="s">
        <v>9</v>
      </c>
      <c r="C69" s="12" t="s">
        <v>9</v>
      </c>
      <c r="D69" s="11" t="s">
        <v>9</v>
      </c>
      <c r="E69" s="13" t="s">
        <v>9</v>
      </c>
    </row>
    <row r="70" spans="1:5" ht="15" customHeight="1" x14ac:dyDescent="0.3">
      <c r="A70" s="14" t="s">
        <v>63</v>
      </c>
      <c r="B70" s="15">
        <f>[4]SCF!C67</f>
        <v>49163890</v>
      </c>
      <c r="C70" s="15">
        <v>21566601.879999999</v>
      </c>
      <c r="D70" s="15">
        <f t="shared" ref="D70:D82" si="13">+C70-B70</f>
        <v>-27597288.120000001</v>
      </c>
      <c r="E70" s="16">
        <f t="shared" ref="E70:E82" si="14">+D70/B70*100</f>
        <v>-56.133247633578222</v>
      </c>
    </row>
    <row r="71" spans="1:5" ht="15" customHeight="1" x14ac:dyDescent="0.3">
      <c r="A71" s="17" t="s">
        <v>14</v>
      </c>
      <c r="B71" s="18">
        <f>[4]SCF!C68</f>
        <v>49163890</v>
      </c>
      <c r="C71" s="18">
        <v>17322110.48</v>
      </c>
      <c r="D71" s="18">
        <f t="shared" si="13"/>
        <v>-31841779.52</v>
      </c>
      <c r="E71" s="19">
        <f t="shared" ref="E71:E81" si="15">IFERROR(+D71/B71*100,0)</f>
        <v>-64.766599062848769</v>
      </c>
    </row>
    <row r="72" spans="1:5" ht="15" customHeight="1" x14ac:dyDescent="0.3">
      <c r="A72" s="17" t="s">
        <v>15</v>
      </c>
      <c r="B72" s="18">
        <f>[4]SCF!C69</f>
        <v>0</v>
      </c>
      <c r="C72" s="18">
        <v>169426.47000000003</v>
      </c>
      <c r="D72" s="18">
        <f t="shared" si="13"/>
        <v>169426.47000000003</v>
      </c>
      <c r="E72" s="19">
        <f t="shared" si="15"/>
        <v>0</v>
      </c>
    </row>
    <row r="73" spans="1:5" ht="15" customHeight="1" x14ac:dyDescent="0.3">
      <c r="A73" s="17" t="s">
        <v>16</v>
      </c>
      <c r="B73" s="18">
        <f>[4]SCF!C70</f>
        <v>0</v>
      </c>
      <c r="C73" s="18">
        <v>166.85000000000002</v>
      </c>
      <c r="D73" s="18">
        <f t="shared" si="13"/>
        <v>166.85000000000002</v>
      </c>
      <c r="E73" s="19">
        <f t="shared" si="15"/>
        <v>0</v>
      </c>
    </row>
    <row r="74" spans="1:5" ht="15" customHeight="1" x14ac:dyDescent="0.3">
      <c r="A74" s="17" t="s">
        <v>64</v>
      </c>
      <c r="B74" s="18">
        <f>[4]SCF!C71</f>
        <v>0</v>
      </c>
      <c r="C74" s="18">
        <v>2366.38</v>
      </c>
      <c r="D74" s="18">
        <f t="shared" si="13"/>
        <v>2366.38</v>
      </c>
      <c r="E74" s="19">
        <f t="shared" si="15"/>
        <v>0</v>
      </c>
    </row>
    <row r="75" spans="1:5" ht="15" customHeight="1" x14ac:dyDescent="0.3">
      <c r="A75" s="17" t="s">
        <v>18</v>
      </c>
      <c r="B75" s="18">
        <f>[4]SCF!C72</f>
        <v>0</v>
      </c>
      <c r="C75" s="18">
        <v>4072531.6999999997</v>
      </c>
      <c r="D75" s="18">
        <f t="shared" si="13"/>
        <v>4072531.6999999997</v>
      </c>
      <c r="E75" s="19">
        <f t="shared" si="15"/>
        <v>0</v>
      </c>
    </row>
    <row r="76" spans="1:5" ht="15" customHeight="1" x14ac:dyDescent="0.3">
      <c r="A76" s="17" t="s">
        <v>19</v>
      </c>
      <c r="B76" s="18">
        <f>[4]SCF!C73</f>
        <v>0</v>
      </c>
      <c r="C76" s="18">
        <v>0</v>
      </c>
      <c r="D76" s="18">
        <f t="shared" si="13"/>
        <v>0</v>
      </c>
      <c r="E76" s="19">
        <f t="shared" si="15"/>
        <v>0</v>
      </c>
    </row>
    <row r="77" spans="1:5" x14ac:dyDescent="0.3">
      <c r="A77" s="24" t="s">
        <v>65</v>
      </c>
      <c r="B77" s="18">
        <f>[4]SCF!C74</f>
        <v>24560271</v>
      </c>
      <c r="C77" s="18">
        <v>600997.02</v>
      </c>
      <c r="D77" s="18">
        <f t="shared" ref="D77:D81" si="16">C77-B77</f>
        <v>-23959273.98</v>
      </c>
      <c r="E77" s="19">
        <f t="shared" si="15"/>
        <v>-97.552970730656838</v>
      </c>
    </row>
    <row r="78" spans="1:5" x14ac:dyDescent="0.3">
      <c r="A78" s="24" t="s">
        <v>66</v>
      </c>
      <c r="B78" s="18">
        <f>[4]SCF!C75</f>
        <v>213643477</v>
      </c>
      <c r="C78" s="18">
        <v>0</v>
      </c>
      <c r="D78" s="18">
        <f t="shared" si="16"/>
        <v>-213643477</v>
      </c>
      <c r="E78" s="19">
        <f t="shared" si="15"/>
        <v>-100</v>
      </c>
    </row>
    <row r="79" spans="1:5" ht="15" customHeight="1" x14ac:dyDescent="0.3">
      <c r="A79" s="24" t="s">
        <v>67</v>
      </c>
      <c r="B79" s="18">
        <f>[4]SCF!C76</f>
        <v>0</v>
      </c>
      <c r="C79" s="18">
        <v>9160270.3800000008</v>
      </c>
      <c r="D79" s="18">
        <f t="shared" si="16"/>
        <v>9160270.3800000008</v>
      </c>
      <c r="E79" s="19">
        <f t="shared" si="15"/>
        <v>0</v>
      </c>
    </row>
    <row r="80" spans="1:5" x14ac:dyDescent="0.3">
      <c r="A80" s="24" t="s">
        <v>68</v>
      </c>
      <c r="B80" s="18">
        <f>[4]SCF!C77</f>
        <v>0</v>
      </c>
      <c r="C80" s="18">
        <v>0</v>
      </c>
      <c r="D80" s="18">
        <f t="shared" si="16"/>
        <v>0</v>
      </c>
      <c r="E80" s="19">
        <f t="shared" si="15"/>
        <v>0</v>
      </c>
    </row>
    <row r="81" spans="1:5" x14ac:dyDescent="0.3">
      <c r="A81" s="24" t="s">
        <v>69</v>
      </c>
      <c r="B81" s="18">
        <f>[4]SCF!C78</f>
        <v>0</v>
      </c>
      <c r="C81" s="18">
        <v>43194160.890000001</v>
      </c>
      <c r="D81" s="18">
        <f t="shared" si="16"/>
        <v>43194160.890000001</v>
      </c>
      <c r="E81" s="19">
        <f t="shared" si="15"/>
        <v>0</v>
      </c>
    </row>
    <row r="82" spans="1:5" ht="15" customHeight="1" x14ac:dyDescent="0.3">
      <c r="A82" s="30" t="s">
        <v>70</v>
      </c>
      <c r="B82" s="15">
        <f>+B70+B77+B78+B79+B80+B81</f>
        <v>287367638</v>
      </c>
      <c r="C82" s="31">
        <v>74522030.170000002</v>
      </c>
      <c r="D82" s="31">
        <f t="shared" si="13"/>
        <v>-212845607.82999998</v>
      </c>
      <c r="E82" s="32">
        <f t="shared" si="14"/>
        <v>-74.067354734634378</v>
      </c>
    </row>
    <row r="83" spans="1:5" ht="15" customHeight="1" x14ac:dyDescent="0.3">
      <c r="A83" s="10" t="s">
        <v>71</v>
      </c>
      <c r="B83" s="11" t="s">
        <v>9</v>
      </c>
      <c r="C83" s="12" t="s">
        <v>9</v>
      </c>
      <c r="D83" s="11" t="s">
        <v>9</v>
      </c>
      <c r="E83" s="13" t="s">
        <v>9</v>
      </c>
    </row>
    <row r="84" spans="1:5" ht="15" customHeight="1" x14ac:dyDescent="0.3">
      <c r="A84" s="24" t="s">
        <v>72</v>
      </c>
      <c r="B84" s="18">
        <f>[4]SCF!C81</f>
        <v>0</v>
      </c>
      <c r="C84" s="18">
        <v>0</v>
      </c>
      <c r="D84" s="18">
        <f t="shared" ref="D84:D88" si="17">+C84-B84</f>
        <v>0</v>
      </c>
      <c r="E84" s="19">
        <f t="shared" ref="E84:E86" si="18">IFERROR(+D84/B84*100,0)</f>
        <v>0</v>
      </c>
    </row>
    <row r="85" spans="1:5" ht="15" customHeight="1" x14ac:dyDescent="0.3">
      <c r="A85" s="24" t="s">
        <v>73</v>
      </c>
      <c r="B85" s="18">
        <f>[4]SCF!C82</f>
        <v>1205779431</v>
      </c>
      <c r="C85" s="18">
        <v>38612350.379999995</v>
      </c>
      <c r="D85" s="18">
        <f t="shared" si="17"/>
        <v>-1167167080.6199999</v>
      </c>
      <c r="E85" s="19">
        <f t="shared" si="18"/>
        <v>-96.797726898693455</v>
      </c>
    </row>
    <row r="86" spans="1:5" ht="15" customHeight="1" x14ac:dyDescent="0.3">
      <c r="A86" s="24" t="s">
        <v>74</v>
      </c>
      <c r="B86" s="18">
        <f>[4]SCF!C83</f>
        <v>126267945</v>
      </c>
      <c r="C86" s="18">
        <v>18879605.219999999</v>
      </c>
      <c r="D86" s="18">
        <f t="shared" si="17"/>
        <v>-107388339.78</v>
      </c>
      <c r="E86" s="19">
        <f t="shared" si="18"/>
        <v>-85.047982510525529</v>
      </c>
    </row>
    <row r="87" spans="1:5" ht="15" customHeight="1" x14ac:dyDescent="0.3">
      <c r="A87" s="30" t="s">
        <v>75</v>
      </c>
      <c r="B87" s="33">
        <f>+B84+B85+B86</f>
        <v>1332047376</v>
      </c>
      <c r="C87" s="31">
        <v>57491955.599999994</v>
      </c>
      <c r="D87" s="31">
        <f t="shared" si="17"/>
        <v>-1274555420.4000001</v>
      </c>
      <c r="E87" s="32">
        <f>+D87/B87*100</f>
        <v>-95.683940628850422</v>
      </c>
    </row>
    <row r="88" spans="1:5" ht="18" customHeight="1" x14ac:dyDescent="0.3">
      <c r="A88" s="25" t="s">
        <v>76</v>
      </c>
      <c r="B88" s="27">
        <f>+B45+B46+B68+B82+B87</f>
        <v>4651640642</v>
      </c>
      <c r="C88" s="27">
        <v>1435588464.6500001</v>
      </c>
      <c r="D88" s="27">
        <f t="shared" si="17"/>
        <v>-3216052177.3499999</v>
      </c>
      <c r="E88" s="28">
        <f>+D88/B88*100</f>
        <v>-69.138018709184706</v>
      </c>
    </row>
    <row r="89" spans="1:5" x14ac:dyDescent="0.3">
      <c r="A89" s="29" t="s">
        <v>9</v>
      </c>
      <c r="B89" s="3"/>
      <c r="C89" s="3"/>
      <c r="D89" s="3"/>
      <c r="E89" s="3"/>
    </row>
    <row r="90" spans="1:5" ht="15" customHeight="1" x14ac:dyDescent="0.3">
      <c r="A90" s="10" t="s">
        <v>77</v>
      </c>
      <c r="B90" s="11" t="s">
        <v>9</v>
      </c>
      <c r="C90" s="12" t="s">
        <v>9</v>
      </c>
      <c r="D90" s="11" t="s">
        <v>9</v>
      </c>
      <c r="E90" s="13" t="s">
        <v>9</v>
      </c>
    </row>
    <row r="91" spans="1:5" x14ac:dyDescent="0.3">
      <c r="A91" s="24" t="s">
        <v>78</v>
      </c>
      <c r="B91" s="18">
        <f>[4]SCF!C88</f>
        <v>72556487</v>
      </c>
      <c r="C91" s="18">
        <v>20042519.170000002</v>
      </c>
      <c r="D91" s="18">
        <f t="shared" ref="D91:D98" si="19">+C91-B91</f>
        <v>-52513967.829999998</v>
      </c>
      <c r="E91" s="19">
        <f>IFERROR(+D91/B91*100,0)</f>
        <v>-72.376668167520279</v>
      </c>
    </row>
    <row r="92" spans="1:5" ht="15" customHeight="1" x14ac:dyDescent="0.3">
      <c r="A92" s="24" t="s">
        <v>79</v>
      </c>
      <c r="B92" s="18">
        <f>[4]SCF!C89</f>
        <v>0</v>
      </c>
      <c r="C92" s="18">
        <v>13282144</v>
      </c>
      <c r="D92" s="18">
        <f t="shared" si="19"/>
        <v>13282144</v>
      </c>
      <c r="E92" s="19">
        <f t="shared" ref="E92:E97" si="20">IFERROR(+D92/B92*100,0)</f>
        <v>0</v>
      </c>
    </row>
    <row r="93" spans="1:5" ht="15" customHeight="1" x14ac:dyDescent="0.3">
      <c r="A93" s="24" t="s">
        <v>80</v>
      </c>
      <c r="B93" s="18">
        <f>[4]SCF!C90</f>
        <v>37447914</v>
      </c>
      <c r="C93" s="18">
        <v>-21844616.5</v>
      </c>
      <c r="D93" s="18">
        <f t="shared" si="19"/>
        <v>-59292530.5</v>
      </c>
      <c r="E93" s="19">
        <f t="shared" si="20"/>
        <v>-158.33333333333331</v>
      </c>
    </row>
    <row r="94" spans="1:5" ht="15" customHeight="1" x14ac:dyDescent="0.3">
      <c r="A94" s="24" t="s">
        <v>81</v>
      </c>
      <c r="B94" s="18">
        <f>[4]SCF!C91</f>
        <v>0</v>
      </c>
      <c r="C94" s="18">
        <v>0</v>
      </c>
      <c r="D94" s="18">
        <f t="shared" si="19"/>
        <v>0</v>
      </c>
      <c r="E94" s="19">
        <f t="shared" si="20"/>
        <v>0</v>
      </c>
    </row>
    <row r="95" spans="1:5" ht="15" customHeight="1" x14ac:dyDescent="0.3">
      <c r="A95" s="24" t="s">
        <v>82</v>
      </c>
      <c r="B95" s="18">
        <f>[4]SCF!C92</f>
        <v>0</v>
      </c>
      <c r="C95" s="18">
        <v>0</v>
      </c>
      <c r="D95" s="18">
        <f t="shared" si="19"/>
        <v>0</v>
      </c>
      <c r="E95" s="19">
        <f t="shared" si="20"/>
        <v>0</v>
      </c>
    </row>
    <row r="96" spans="1:5" ht="15" customHeight="1" x14ac:dyDescent="0.3">
      <c r="A96" s="24" t="s">
        <v>83</v>
      </c>
      <c r="B96" s="18">
        <f>[4]SCF!C93</f>
        <v>0</v>
      </c>
      <c r="C96" s="18">
        <v>1531819.48</v>
      </c>
      <c r="D96" s="18">
        <f t="shared" si="19"/>
        <v>1531819.48</v>
      </c>
      <c r="E96" s="19">
        <f t="shared" si="20"/>
        <v>0</v>
      </c>
    </row>
    <row r="97" spans="1:5" x14ac:dyDescent="0.3">
      <c r="A97" s="24" t="s">
        <v>84</v>
      </c>
      <c r="B97" s="18">
        <f>[4]SCF!C94</f>
        <v>800000</v>
      </c>
      <c r="C97" s="18">
        <v>15309821.73</v>
      </c>
      <c r="D97" s="18">
        <f t="shared" si="19"/>
        <v>14509821.73</v>
      </c>
      <c r="E97" s="19">
        <f t="shared" si="20"/>
        <v>1813.7277162500002</v>
      </c>
    </row>
    <row r="98" spans="1:5" ht="15" customHeight="1" x14ac:dyDescent="0.3">
      <c r="A98" s="30" t="s">
        <v>85</v>
      </c>
      <c r="B98" s="33">
        <f>SUM(B91:B97)</f>
        <v>110804401</v>
      </c>
      <c r="C98" s="31">
        <v>28321687.880000003</v>
      </c>
      <c r="D98" s="31">
        <f t="shared" si="19"/>
        <v>-82482713.120000005</v>
      </c>
      <c r="E98" s="32">
        <f t="shared" ref="E98" si="21">+D98/B98*100</f>
        <v>-74.439925107306891</v>
      </c>
    </row>
    <row r="99" spans="1:5" ht="15" customHeight="1" x14ac:dyDescent="0.3">
      <c r="A99" s="34" t="s">
        <v>86</v>
      </c>
      <c r="B99" s="35">
        <f>+B42-B88-B98</f>
        <v>34128882</v>
      </c>
      <c r="C99" s="36">
        <v>53840152.88999974</v>
      </c>
      <c r="D99" s="37" t="s">
        <v>9</v>
      </c>
      <c r="E99" s="38" t="s">
        <v>9</v>
      </c>
    </row>
    <row r="100" spans="1:5" ht="15" customHeight="1" x14ac:dyDescent="0.3">
      <c r="A100" s="39" t="s">
        <v>87</v>
      </c>
      <c r="B100" s="18">
        <f>[4]SCF!$C$97</f>
        <v>71990088</v>
      </c>
      <c r="C100" s="18">
        <v>109178295.31</v>
      </c>
      <c r="D100" s="40" t="s">
        <v>9</v>
      </c>
      <c r="E100" s="41" t="s">
        <v>9</v>
      </c>
    </row>
    <row r="101" spans="1:5" ht="15" customHeight="1" x14ac:dyDescent="0.3">
      <c r="A101" s="34" t="s">
        <v>88</v>
      </c>
      <c r="B101" s="35">
        <f>B99+B100</f>
        <v>106118970</v>
      </c>
      <c r="C101" s="36">
        <v>163018448.19999975</v>
      </c>
      <c r="D101" s="42" t="s">
        <v>9</v>
      </c>
      <c r="E101" s="43" t="s">
        <v>9</v>
      </c>
    </row>
  </sheetData>
  <mergeCells count="7">
    <mergeCell ref="A89:E89"/>
    <mergeCell ref="A2:A11"/>
    <mergeCell ref="B2:D2"/>
    <mergeCell ref="E4:E7"/>
    <mergeCell ref="B7:D8"/>
    <mergeCell ref="B9:C10"/>
    <mergeCell ref="A43:E43"/>
  </mergeCells>
  <pageMargins left="0.7" right="0.7" top="0" bottom="0.39237" header="0" footer="0"/>
  <pageSetup paperSize="5" orientation="landscape" horizontalDpi="300" verticalDpi="300" r:id="rId1"/>
  <headerFooter alignWithMargins="0">
    <oddFooter>&amp;L&amp;"Segoe UI,Bold"&amp;8 Last Refresh Date: Jan 31, 2020 &amp;R&amp;"Segoe UI,Bold"&amp;8 Page 1 of 1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E101"/>
  <sheetViews>
    <sheetView showGridLines="0" zoomScaleNormal="100" workbookViewId="0">
      <selection activeCell="C24" sqref="C24"/>
    </sheetView>
  </sheetViews>
  <sheetFormatPr defaultRowHeight="14.4" x14ac:dyDescent="0.3"/>
  <cols>
    <col min="1" max="1" width="33" style="1" customWidth="1"/>
    <col min="2" max="2" width="20.33203125" style="1" customWidth="1"/>
    <col min="3" max="3" width="23.5546875" style="1" customWidth="1"/>
    <col min="4" max="4" width="16.5546875" style="1" customWidth="1"/>
    <col min="5" max="5" width="17.44140625" style="1" customWidth="1"/>
    <col min="6" max="16384" width="8.88671875" style="1"/>
  </cols>
  <sheetData>
    <row r="1" spans="1:5" ht="16.95" customHeight="1" x14ac:dyDescent="0.3">
      <c r="B1" s="2" t="s">
        <v>0</v>
      </c>
    </row>
    <row r="2" spans="1:5" ht="12.9" customHeight="1" x14ac:dyDescent="0.3">
      <c r="A2" s="3"/>
      <c r="B2" s="4" t="s">
        <v>1</v>
      </c>
      <c r="C2" s="3"/>
      <c r="D2" s="3"/>
    </row>
    <row r="3" spans="1:5" ht="0.6" customHeight="1" x14ac:dyDescent="0.3">
      <c r="A3" s="3"/>
    </row>
    <row r="4" spans="1:5" ht="0.45" customHeight="1" x14ac:dyDescent="0.3">
      <c r="A4" s="3"/>
      <c r="E4" s="3"/>
    </row>
    <row r="5" spans="1:5" ht="4.95" customHeight="1" x14ac:dyDescent="0.3">
      <c r="A5" s="3"/>
      <c r="E5" s="3"/>
    </row>
    <row r="6" spans="1:5" ht="0.6" customHeight="1" x14ac:dyDescent="0.3">
      <c r="A6" s="3"/>
      <c r="E6" s="3"/>
    </row>
    <row r="7" spans="1:5" ht="2.4" customHeight="1" x14ac:dyDescent="0.3">
      <c r="A7" s="3"/>
      <c r="B7" s="5" t="s">
        <v>2</v>
      </c>
      <c r="C7" s="5"/>
      <c r="D7" s="5"/>
      <c r="E7" s="3"/>
    </row>
    <row r="8" spans="1:5" ht="16.95" customHeight="1" x14ac:dyDescent="0.3">
      <c r="A8" s="3"/>
      <c r="B8" s="5"/>
      <c r="C8" s="5"/>
      <c r="D8" s="5"/>
    </row>
    <row r="9" spans="1:5" ht="1.95" customHeight="1" x14ac:dyDescent="0.3">
      <c r="A9" s="3"/>
      <c r="B9" s="6" t="str">
        <f>+CONCATENATE("JUNE 2023,"&amp;" "&amp;B13)</f>
        <v>JUNE 2023, QUEZELCO II</v>
      </c>
      <c r="C9" s="6"/>
    </row>
    <row r="10" spans="1:5" ht="15.6" customHeight="1" x14ac:dyDescent="0.3">
      <c r="A10" s="3"/>
      <c r="B10" s="6"/>
      <c r="C10" s="6"/>
    </row>
    <row r="11" spans="1:5" ht="0.45" customHeight="1" x14ac:dyDescent="0.3">
      <c r="A11" s="3"/>
    </row>
    <row r="12" spans="1:5" ht="0" hidden="1" customHeight="1" x14ac:dyDescent="0.3"/>
    <row r="13" spans="1:5" ht="15.45" customHeight="1" x14ac:dyDescent="0.3">
      <c r="B13" s="7" t="str">
        <f>+[5]SCF!$C$2</f>
        <v>QUEZELCO II</v>
      </c>
    </row>
    <row r="14" spans="1:5" ht="28.2" customHeight="1" x14ac:dyDescent="0.3">
      <c r="A14" s="8" t="s">
        <v>3</v>
      </c>
      <c r="B14" s="9" t="s">
        <v>4</v>
      </c>
      <c r="C14" s="9" t="s">
        <v>5</v>
      </c>
      <c r="D14" s="9" t="s">
        <v>6</v>
      </c>
      <c r="E14" s="9" t="s">
        <v>7</v>
      </c>
    </row>
    <row r="15" spans="1:5" ht="15" customHeight="1" x14ac:dyDescent="0.3">
      <c r="A15" s="10" t="s">
        <v>8</v>
      </c>
      <c r="B15" s="11" t="s">
        <v>9</v>
      </c>
      <c r="C15" s="12" t="s">
        <v>9</v>
      </c>
      <c r="D15" s="11" t="s">
        <v>9</v>
      </c>
      <c r="E15" s="13" t="s">
        <v>9</v>
      </c>
    </row>
    <row r="16" spans="1:5" ht="15" customHeight="1" x14ac:dyDescent="0.3">
      <c r="A16" s="14" t="s">
        <v>10</v>
      </c>
      <c r="B16" s="15">
        <f>[5]SCF!C12</f>
        <v>860388558</v>
      </c>
      <c r="C16" s="15">
        <v>351775547.41999996</v>
      </c>
      <c r="D16" s="15">
        <f>+C16-B16</f>
        <v>-508613010.58000004</v>
      </c>
      <c r="E16" s="16">
        <f t="shared" ref="E16:E42" si="0">+D16/B16*100</f>
        <v>-59.114339196035658</v>
      </c>
    </row>
    <row r="17" spans="1:5" ht="15" customHeight="1" x14ac:dyDescent="0.3">
      <c r="A17" s="17" t="s">
        <v>11</v>
      </c>
      <c r="B17" s="18">
        <f>[5]SCF!C13</f>
        <v>736542464</v>
      </c>
      <c r="C17" s="18">
        <v>294248840.44</v>
      </c>
      <c r="D17" s="18">
        <f t="shared" ref="D17:D42" si="1">+C17-B17</f>
        <v>-442293623.56</v>
      </c>
      <c r="E17" s="19">
        <f t="shared" ref="E17:E18" si="2">IFERROR(+D17/B17*100,0)</f>
        <v>-60.049982883267951</v>
      </c>
    </row>
    <row r="18" spans="1:5" ht="15" customHeight="1" x14ac:dyDescent="0.3">
      <c r="A18" s="17" t="s">
        <v>12</v>
      </c>
      <c r="B18" s="18">
        <f>[5]SCF!C14</f>
        <v>30484571</v>
      </c>
      <c r="C18" s="18">
        <v>14200560.9</v>
      </c>
      <c r="D18" s="18">
        <f t="shared" si="1"/>
        <v>-16284010.1</v>
      </c>
      <c r="E18" s="19">
        <f t="shared" si="2"/>
        <v>-53.417219156536596</v>
      </c>
    </row>
    <row r="19" spans="1:5" ht="15" customHeight="1" x14ac:dyDescent="0.3">
      <c r="A19" s="20" t="s">
        <v>13</v>
      </c>
      <c r="B19" s="15">
        <f>[5]SCF!C15</f>
        <v>17195845</v>
      </c>
      <c r="C19" s="21">
        <v>6850392.669999999</v>
      </c>
      <c r="D19" s="21">
        <f t="shared" si="1"/>
        <v>-10345452.330000002</v>
      </c>
      <c r="E19" s="22">
        <f t="shared" si="0"/>
        <v>-60.162512106849078</v>
      </c>
    </row>
    <row r="20" spans="1:5" ht="15" customHeight="1" x14ac:dyDescent="0.3">
      <c r="A20" s="23" t="s">
        <v>14</v>
      </c>
      <c r="B20" s="18">
        <f>[5]SCF!C16</f>
        <v>17195845</v>
      </c>
      <c r="C20" s="18">
        <v>5224605.6399999997</v>
      </c>
      <c r="D20" s="18">
        <f t="shared" si="1"/>
        <v>-11971239.359999999</v>
      </c>
      <c r="E20" s="19">
        <f t="shared" ref="E20:E28" si="3">IFERROR(+D20/B20*100,0)</f>
        <v>-69.617046210872445</v>
      </c>
    </row>
    <row r="21" spans="1:5" ht="15" customHeight="1" x14ac:dyDescent="0.3">
      <c r="A21" s="23" t="s">
        <v>15</v>
      </c>
      <c r="B21" s="18">
        <f>[5]SCF!C17</f>
        <v>0</v>
      </c>
      <c r="C21" s="18">
        <v>47411.93</v>
      </c>
      <c r="D21" s="18">
        <f t="shared" si="1"/>
        <v>47411.93</v>
      </c>
      <c r="E21" s="19">
        <f t="shared" si="3"/>
        <v>0</v>
      </c>
    </row>
    <row r="22" spans="1:5" ht="15" customHeight="1" x14ac:dyDescent="0.3">
      <c r="A22" s="23" t="s">
        <v>16</v>
      </c>
      <c r="B22" s="18">
        <f>[5]SCF!C18</f>
        <v>0</v>
      </c>
      <c r="C22" s="18">
        <v>3824.85</v>
      </c>
      <c r="D22" s="18">
        <f t="shared" si="1"/>
        <v>3824.85</v>
      </c>
      <c r="E22" s="19">
        <f t="shared" si="3"/>
        <v>0</v>
      </c>
    </row>
    <row r="23" spans="1:5" ht="15" customHeight="1" x14ac:dyDescent="0.3">
      <c r="A23" s="23" t="s">
        <v>17</v>
      </c>
      <c r="B23" s="18">
        <f>[5]SCF!C19</f>
        <v>0</v>
      </c>
      <c r="C23" s="18">
        <v>376161.2</v>
      </c>
      <c r="D23" s="18">
        <f t="shared" si="1"/>
        <v>376161.2</v>
      </c>
      <c r="E23" s="19">
        <f t="shared" si="3"/>
        <v>0</v>
      </c>
    </row>
    <row r="24" spans="1:5" ht="15" customHeight="1" x14ac:dyDescent="0.3">
      <c r="A24" s="23" t="s">
        <v>18</v>
      </c>
      <c r="B24" s="18">
        <f>[5]SCF!C20</f>
        <v>0</v>
      </c>
      <c r="C24" s="18">
        <v>1198389.0499999998</v>
      </c>
      <c r="D24" s="18">
        <f t="shared" si="1"/>
        <v>1198389.0499999998</v>
      </c>
      <c r="E24" s="19">
        <f t="shared" si="3"/>
        <v>0</v>
      </c>
    </row>
    <row r="25" spans="1:5" ht="15" customHeight="1" x14ac:dyDescent="0.3">
      <c r="A25" s="23" t="s">
        <v>19</v>
      </c>
      <c r="B25" s="18">
        <f>[5]SCF!C21</f>
        <v>0</v>
      </c>
      <c r="C25" s="18">
        <v>0</v>
      </c>
      <c r="D25" s="18">
        <f t="shared" si="1"/>
        <v>0</v>
      </c>
      <c r="E25" s="19">
        <f t="shared" si="3"/>
        <v>0</v>
      </c>
    </row>
    <row r="26" spans="1:5" ht="15" customHeight="1" x14ac:dyDescent="0.3">
      <c r="A26" s="17" t="s">
        <v>20</v>
      </c>
      <c r="B26" s="18">
        <f>[5]SCF!C22</f>
        <v>4887635</v>
      </c>
      <c r="C26" s="18">
        <v>0</v>
      </c>
      <c r="D26" s="18">
        <f t="shared" si="1"/>
        <v>-4887635</v>
      </c>
      <c r="E26" s="19">
        <f t="shared" si="3"/>
        <v>-100</v>
      </c>
    </row>
    <row r="27" spans="1:5" ht="15" customHeight="1" x14ac:dyDescent="0.3">
      <c r="A27" s="17" t="s">
        <v>21</v>
      </c>
      <c r="B27" s="18">
        <f>[5]SCF!C23</f>
        <v>71278043</v>
      </c>
      <c r="C27" s="18">
        <v>36475753.409999996</v>
      </c>
      <c r="D27" s="18">
        <f t="shared" si="1"/>
        <v>-34802289.590000004</v>
      </c>
      <c r="E27" s="19">
        <f t="shared" si="3"/>
        <v>-48.826101454553125</v>
      </c>
    </row>
    <row r="28" spans="1:5" ht="15" customHeight="1" x14ac:dyDescent="0.3">
      <c r="A28" s="17" t="s">
        <v>22</v>
      </c>
      <c r="B28" s="18">
        <f>[5]SCF!C24</f>
        <v>0</v>
      </c>
      <c r="C28" s="18">
        <v>0</v>
      </c>
      <c r="D28" s="18">
        <f t="shared" si="1"/>
        <v>0</v>
      </c>
      <c r="E28" s="19">
        <f t="shared" si="3"/>
        <v>0</v>
      </c>
    </row>
    <row r="29" spans="1:5" ht="15" customHeight="1" x14ac:dyDescent="0.3">
      <c r="A29" s="14" t="s">
        <v>23</v>
      </c>
      <c r="B29" s="15">
        <f>[5]SCF!C25</f>
        <v>17270455</v>
      </c>
      <c r="C29" s="15">
        <v>8518567.1699999999</v>
      </c>
      <c r="D29" s="15">
        <f t="shared" si="1"/>
        <v>-8751887.8300000001</v>
      </c>
      <c r="E29" s="16">
        <f t="shared" si="0"/>
        <v>-50.675490773115129</v>
      </c>
    </row>
    <row r="30" spans="1:5" ht="15" customHeight="1" x14ac:dyDescent="0.3">
      <c r="A30" s="17" t="s">
        <v>24</v>
      </c>
      <c r="B30" s="18">
        <f>[5]SCF!C26</f>
        <v>8500000</v>
      </c>
      <c r="C30" s="18">
        <v>4387026.5</v>
      </c>
      <c r="D30" s="18">
        <f t="shared" si="1"/>
        <v>-4112973.5</v>
      </c>
      <c r="E30" s="19">
        <f t="shared" ref="E30:E32" si="4">IFERROR(+D30/B30*100,0)</f>
        <v>-48.387923529411765</v>
      </c>
    </row>
    <row r="31" spans="1:5" ht="15" customHeight="1" x14ac:dyDescent="0.3">
      <c r="A31" s="17" t="s">
        <v>25</v>
      </c>
      <c r="B31" s="18">
        <f>[5]SCF!C27</f>
        <v>200000</v>
      </c>
      <c r="C31" s="18">
        <v>181908.63</v>
      </c>
      <c r="D31" s="18">
        <f t="shared" si="1"/>
        <v>-18091.369999999995</v>
      </c>
      <c r="E31" s="19">
        <f t="shared" si="4"/>
        <v>-9.0456849999999971</v>
      </c>
    </row>
    <row r="32" spans="1:5" x14ac:dyDescent="0.3">
      <c r="A32" s="17" t="s">
        <v>26</v>
      </c>
      <c r="B32" s="18">
        <f>[5]SCF!C28</f>
        <v>8570455</v>
      </c>
      <c r="C32" s="18">
        <v>3949632.04</v>
      </c>
      <c r="D32" s="18">
        <f t="shared" si="1"/>
        <v>-4620822.96</v>
      </c>
      <c r="E32" s="19">
        <f t="shared" si="4"/>
        <v>-53.915725127779105</v>
      </c>
    </row>
    <row r="33" spans="1:5" x14ac:dyDescent="0.3">
      <c r="A33" s="14" t="s">
        <v>27</v>
      </c>
      <c r="B33" s="15">
        <f>[5]SCF!C29</f>
        <v>84621903</v>
      </c>
      <c r="C33" s="15">
        <v>0</v>
      </c>
      <c r="D33" s="15">
        <f t="shared" si="1"/>
        <v>-84621903</v>
      </c>
      <c r="E33" s="16">
        <f t="shared" si="0"/>
        <v>-100</v>
      </c>
    </row>
    <row r="34" spans="1:5" ht="15" customHeight="1" x14ac:dyDescent="0.3">
      <c r="A34" s="17" t="s">
        <v>28</v>
      </c>
      <c r="B34" s="18">
        <f>[5]SCF!C30</f>
        <v>84621903</v>
      </c>
      <c r="C34" s="18">
        <v>0</v>
      </c>
      <c r="D34" s="18">
        <f t="shared" si="1"/>
        <v>-84621903</v>
      </c>
      <c r="E34" s="19">
        <f t="shared" ref="E34:E41" si="5">IFERROR(+D34/B34*100,0)</f>
        <v>-100</v>
      </c>
    </row>
    <row r="35" spans="1:5" ht="15" customHeight="1" x14ac:dyDescent="0.3">
      <c r="A35" s="17" t="s">
        <v>29</v>
      </c>
      <c r="B35" s="18">
        <f>[5]SCF!C31</f>
        <v>0</v>
      </c>
      <c r="C35" s="18">
        <v>0</v>
      </c>
      <c r="D35" s="18">
        <f t="shared" si="1"/>
        <v>0</v>
      </c>
      <c r="E35" s="19">
        <f t="shared" si="5"/>
        <v>0</v>
      </c>
    </row>
    <row r="36" spans="1:5" ht="20.399999999999999" customHeight="1" x14ac:dyDescent="0.3">
      <c r="A36" s="17" t="s">
        <v>30</v>
      </c>
      <c r="B36" s="18">
        <f>[5]SCF!C32</f>
        <v>0</v>
      </c>
      <c r="C36" s="18">
        <v>0</v>
      </c>
      <c r="D36" s="18">
        <f t="shared" si="1"/>
        <v>0</v>
      </c>
      <c r="E36" s="19">
        <f t="shared" si="5"/>
        <v>0</v>
      </c>
    </row>
    <row r="37" spans="1:5" ht="15" customHeight="1" x14ac:dyDescent="0.3">
      <c r="A37" s="17" t="s">
        <v>31</v>
      </c>
      <c r="B37" s="18">
        <f>[5]SCF!C33</f>
        <v>0</v>
      </c>
      <c r="C37" s="18">
        <v>0</v>
      </c>
      <c r="D37" s="18">
        <f t="shared" si="1"/>
        <v>0</v>
      </c>
      <c r="E37" s="19">
        <f t="shared" si="5"/>
        <v>0</v>
      </c>
    </row>
    <row r="38" spans="1:5" x14ac:dyDescent="0.3">
      <c r="A38" s="24" t="s">
        <v>32</v>
      </c>
      <c r="B38" s="18">
        <f>[5]SCF!C34</f>
        <v>0</v>
      </c>
      <c r="C38" s="18">
        <v>0</v>
      </c>
      <c r="D38" s="18">
        <f t="shared" si="1"/>
        <v>0</v>
      </c>
      <c r="E38" s="19">
        <f t="shared" si="5"/>
        <v>0</v>
      </c>
    </row>
    <row r="39" spans="1:5" ht="15" customHeight="1" x14ac:dyDescent="0.3">
      <c r="A39" s="24" t="s">
        <v>33</v>
      </c>
      <c r="B39" s="18">
        <f>[5]SCF!C35</f>
        <v>0</v>
      </c>
      <c r="C39" s="18">
        <v>0</v>
      </c>
      <c r="D39" s="18">
        <f t="shared" si="1"/>
        <v>0</v>
      </c>
      <c r="E39" s="19">
        <f t="shared" si="5"/>
        <v>0</v>
      </c>
    </row>
    <row r="40" spans="1:5" ht="15" customHeight="1" x14ac:dyDescent="0.3">
      <c r="A40" s="24" t="s">
        <v>34</v>
      </c>
      <c r="B40" s="18">
        <f>[5]SCF!C36</f>
        <v>0</v>
      </c>
      <c r="C40" s="18">
        <v>0</v>
      </c>
      <c r="D40" s="18">
        <f t="shared" si="1"/>
        <v>0</v>
      </c>
      <c r="E40" s="19">
        <f t="shared" si="5"/>
        <v>0</v>
      </c>
    </row>
    <row r="41" spans="1:5" ht="15" customHeight="1" x14ac:dyDescent="0.3">
      <c r="A41" s="24" t="s">
        <v>35</v>
      </c>
      <c r="B41" s="18">
        <f>[5]SCF!C37</f>
        <v>12889045</v>
      </c>
      <c r="C41" s="18">
        <v>0</v>
      </c>
      <c r="D41" s="18">
        <f t="shared" si="1"/>
        <v>-12889045</v>
      </c>
      <c r="E41" s="19">
        <f t="shared" si="5"/>
        <v>-100</v>
      </c>
    </row>
    <row r="42" spans="1:5" ht="15" customHeight="1" x14ac:dyDescent="0.3">
      <c r="A42" s="25" t="s">
        <v>36</v>
      </c>
      <c r="B42" s="26">
        <f>[5]SCF!C38</f>
        <v>975169961</v>
      </c>
      <c r="C42" s="27">
        <v>360294114.58999997</v>
      </c>
      <c r="D42" s="27">
        <f t="shared" si="1"/>
        <v>-614875846.41000009</v>
      </c>
      <c r="E42" s="28">
        <f t="shared" si="0"/>
        <v>-63.053198006578057</v>
      </c>
    </row>
    <row r="43" spans="1:5" ht="18" customHeight="1" x14ac:dyDescent="0.3">
      <c r="A43" s="29" t="s">
        <v>9</v>
      </c>
      <c r="B43" s="3"/>
      <c r="C43" s="3"/>
      <c r="D43" s="3"/>
      <c r="E43" s="3"/>
    </row>
    <row r="44" spans="1:5" ht="15" customHeight="1" x14ac:dyDescent="0.3">
      <c r="A44" s="10" t="s">
        <v>37</v>
      </c>
      <c r="B44" s="11" t="s">
        <v>9</v>
      </c>
      <c r="C44" s="12" t="s">
        <v>9</v>
      </c>
      <c r="D44" s="11" t="s">
        <v>9</v>
      </c>
      <c r="E44" s="13" t="s">
        <v>9</v>
      </c>
    </row>
    <row r="45" spans="1:5" ht="15" customHeight="1" x14ac:dyDescent="0.3">
      <c r="A45" s="24" t="s">
        <v>38</v>
      </c>
      <c r="B45" s="18">
        <f>[5]SCF!C41</f>
        <v>566057211</v>
      </c>
      <c r="C45" s="18">
        <v>211968294.46999997</v>
      </c>
      <c r="D45" s="18">
        <f>C45-B45</f>
        <v>-354088916.53000003</v>
      </c>
      <c r="E45" s="19">
        <f>IFERROR(+D45/B45*100,0)</f>
        <v>-62.553556363051086</v>
      </c>
    </row>
    <row r="46" spans="1:5" ht="15" customHeight="1" x14ac:dyDescent="0.3">
      <c r="A46" s="14" t="s">
        <v>39</v>
      </c>
      <c r="B46" s="15">
        <f>[5]SCF!C42</f>
        <v>104120899</v>
      </c>
      <c r="C46" s="15">
        <v>46986554.57</v>
      </c>
      <c r="D46" s="15">
        <f t="shared" ref="D46:D61" si="6">+B46-C46</f>
        <v>57134344.43</v>
      </c>
      <c r="E46" s="16">
        <f t="shared" ref="E46" si="7">+D46/B46*100</f>
        <v>54.873080216105322</v>
      </c>
    </row>
    <row r="47" spans="1:5" ht="15" customHeight="1" x14ac:dyDescent="0.3">
      <c r="A47" s="17" t="s">
        <v>40</v>
      </c>
      <c r="B47" s="18">
        <f>[5]SCF!C43</f>
        <v>40855201</v>
      </c>
      <c r="C47" s="18">
        <v>22902108.699999996</v>
      </c>
      <c r="D47" s="18">
        <f t="shared" si="6"/>
        <v>17953092.300000004</v>
      </c>
      <c r="E47" s="19">
        <f t="shared" ref="E47:E61" si="8">IFERROR(+D47/B47*100,0)</f>
        <v>43.943223532298873</v>
      </c>
    </row>
    <row r="48" spans="1:5" ht="15" customHeight="1" x14ac:dyDescent="0.3">
      <c r="A48" s="17" t="s">
        <v>41</v>
      </c>
      <c r="B48" s="18">
        <f>[5]SCF!C44</f>
        <v>4560282</v>
      </c>
      <c r="C48" s="18">
        <v>2341208.6800000002</v>
      </c>
      <c r="D48" s="18">
        <f t="shared" si="6"/>
        <v>2219073.3199999998</v>
      </c>
      <c r="E48" s="19">
        <f t="shared" si="8"/>
        <v>48.660879305271031</v>
      </c>
    </row>
    <row r="49" spans="1:5" ht="15" customHeight="1" x14ac:dyDescent="0.3">
      <c r="A49" s="17" t="s">
        <v>42</v>
      </c>
      <c r="B49" s="18">
        <f>[5]SCF!C45</f>
        <v>14721826</v>
      </c>
      <c r="C49" s="18">
        <v>7498532.5600000005</v>
      </c>
      <c r="D49" s="18">
        <f t="shared" si="6"/>
        <v>7223293.4399999995</v>
      </c>
      <c r="E49" s="19">
        <f t="shared" si="8"/>
        <v>49.065200471734954</v>
      </c>
    </row>
    <row r="50" spans="1:5" ht="15" customHeight="1" x14ac:dyDescent="0.3">
      <c r="A50" s="17" t="s">
        <v>43</v>
      </c>
      <c r="B50" s="18">
        <f>[5]SCF!C46</f>
        <v>1765140</v>
      </c>
      <c r="C50" s="18">
        <v>878288.72</v>
      </c>
      <c r="D50" s="18">
        <f t="shared" si="6"/>
        <v>886851.28</v>
      </c>
      <c r="E50" s="19">
        <f t="shared" si="8"/>
        <v>50.242546200301398</v>
      </c>
    </row>
    <row r="51" spans="1:5" ht="15" customHeight="1" x14ac:dyDescent="0.3">
      <c r="A51" s="17" t="s">
        <v>44</v>
      </c>
      <c r="B51" s="18">
        <f>[5]SCF!C47</f>
        <v>3265400</v>
      </c>
      <c r="C51" s="18">
        <v>1349040.2199999997</v>
      </c>
      <c r="D51" s="18">
        <f t="shared" si="6"/>
        <v>1916359.7800000003</v>
      </c>
      <c r="E51" s="19">
        <f t="shared" si="8"/>
        <v>58.6868310161083</v>
      </c>
    </row>
    <row r="52" spans="1:5" x14ac:dyDescent="0.3">
      <c r="A52" s="17" t="s">
        <v>45</v>
      </c>
      <c r="B52" s="18">
        <f>[5]SCF!C48</f>
        <v>1895690</v>
      </c>
      <c r="C52" s="18">
        <v>824579.35</v>
      </c>
      <c r="D52" s="18">
        <f t="shared" si="6"/>
        <v>1071110.6499999999</v>
      </c>
      <c r="E52" s="19">
        <f t="shared" si="8"/>
        <v>56.502416006836555</v>
      </c>
    </row>
    <row r="53" spans="1:5" ht="15" customHeight="1" x14ac:dyDescent="0.3">
      <c r="A53" s="17" t="s">
        <v>46</v>
      </c>
      <c r="B53" s="18">
        <f>[5]SCF!C49</f>
        <v>7070880</v>
      </c>
      <c r="C53" s="18">
        <v>808049.6</v>
      </c>
      <c r="D53" s="18">
        <f t="shared" si="6"/>
        <v>6262830.4000000004</v>
      </c>
      <c r="E53" s="19">
        <f t="shared" si="8"/>
        <v>88.572149435430958</v>
      </c>
    </row>
    <row r="54" spans="1:5" ht="15" customHeight="1" x14ac:dyDescent="0.3">
      <c r="A54" s="17" t="s">
        <v>47</v>
      </c>
      <c r="B54" s="18">
        <f>[5]SCF!C50</f>
        <v>5762000</v>
      </c>
      <c r="C54" s="18">
        <v>1826148.0499999998</v>
      </c>
      <c r="D54" s="18">
        <f t="shared" si="6"/>
        <v>3935851.95</v>
      </c>
      <c r="E54" s="19">
        <f t="shared" si="8"/>
        <v>68.30704529677196</v>
      </c>
    </row>
    <row r="55" spans="1:5" ht="15" customHeight="1" x14ac:dyDescent="0.3">
      <c r="A55" s="17" t="s">
        <v>48</v>
      </c>
      <c r="B55" s="18">
        <f>[5]SCF!C51</f>
        <v>1180800</v>
      </c>
      <c r="C55" s="18">
        <v>590400</v>
      </c>
      <c r="D55" s="18">
        <f t="shared" si="6"/>
        <v>590400</v>
      </c>
      <c r="E55" s="19">
        <f t="shared" si="8"/>
        <v>50</v>
      </c>
    </row>
    <row r="56" spans="1:5" ht="15" customHeight="1" x14ac:dyDescent="0.3">
      <c r="A56" s="17" t="s">
        <v>49</v>
      </c>
      <c r="B56" s="18">
        <f>[5]SCF!C52</f>
        <v>1341600</v>
      </c>
      <c r="C56" s="18">
        <v>669186.66999999993</v>
      </c>
      <c r="D56" s="18">
        <f t="shared" si="6"/>
        <v>672413.33000000007</v>
      </c>
      <c r="E56" s="19">
        <f t="shared" si="8"/>
        <v>50.120254174120461</v>
      </c>
    </row>
    <row r="57" spans="1:5" ht="15" customHeight="1" x14ac:dyDescent="0.3">
      <c r="A57" s="17" t="s">
        <v>50</v>
      </c>
      <c r="B57" s="18">
        <f>[5]SCF!C53</f>
        <v>4492000</v>
      </c>
      <c r="C57" s="18">
        <v>2166052.04</v>
      </c>
      <c r="D57" s="18">
        <f t="shared" si="6"/>
        <v>2325947.96</v>
      </c>
      <c r="E57" s="19">
        <f t="shared" si="8"/>
        <v>51.779785396260017</v>
      </c>
    </row>
    <row r="58" spans="1:5" ht="15" customHeight="1" x14ac:dyDescent="0.3">
      <c r="A58" s="17" t="s">
        <v>51</v>
      </c>
      <c r="B58" s="18">
        <f>[5]SCF!C54</f>
        <v>2387980</v>
      </c>
      <c r="C58" s="18">
        <v>980133.28</v>
      </c>
      <c r="D58" s="18">
        <f t="shared" si="6"/>
        <v>1407846.72</v>
      </c>
      <c r="E58" s="19">
        <f t="shared" si="8"/>
        <v>58.95554904144926</v>
      </c>
    </row>
    <row r="59" spans="1:5" ht="15" customHeight="1" x14ac:dyDescent="0.3">
      <c r="A59" s="17" t="s">
        <v>52</v>
      </c>
      <c r="B59" s="18">
        <f>[5]SCF!C55</f>
        <v>9170000</v>
      </c>
      <c r="C59" s="18">
        <v>2785788.6</v>
      </c>
      <c r="D59" s="18">
        <f t="shared" si="6"/>
        <v>6384211.4000000004</v>
      </c>
      <c r="E59" s="19">
        <f t="shared" si="8"/>
        <v>69.620625954198474</v>
      </c>
    </row>
    <row r="60" spans="1:5" ht="15" customHeight="1" x14ac:dyDescent="0.3">
      <c r="A60" s="17" t="s">
        <v>53</v>
      </c>
      <c r="B60" s="18">
        <f>[5]SCF!C56</f>
        <v>955600</v>
      </c>
      <c r="C60" s="18">
        <v>236613.33</v>
      </c>
      <c r="D60" s="18">
        <f t="shared" si="6"/>
        <v>718986.67</v>
      </c>
      <c r="E60" s="19">
        <f t="shared" si="8"/>
        <v>75.239291544579316</v>
      </c>
    </row>
    <row r="61" spans="1:5" ht="15" customHeight="1" x14ac:dyDescent="0.3">
      <c r="A61" s="17" t="s">
        <v>54</v>
      </c>
      <c r="B61" s="18">
        <f>[5]SCF!C57</f>
        <v>4696500</v>
      </c>
      <c r="C61" s="18">
        <v>1130424.77</v>
      </c>
      <c r="D61" s="18">
        <f t="shared" si="6"/>
        <v>3566075.23</v>
      </c>
      <c r="E61" s="19">
        <f t="shared" si="8"/>
        <v>75.930485042052581</v>
      </c>
    </row>
    <row r="62" spans="1:5" ht="15" customHeight="1" x14ac:dyDescent="0.3">
      <c r="A62" s="10" t="s">
        <v>55</v>
      </c>
      <c r="B62" s="11" t="s">
        <v>9</v>
      </c>
      <c r="C62" s="18"/>
      <c r="D62" s="11" t="s">
        <v>9</v>
      </c>
      <c r="E62" s="13" t="s">
        <v>9</v>
      </c>
    </row>
    <row r="63" spans="1:5" x14ac:dyDescent="0.3">
      <c r="A63" s="24" t="s">
        <v>56</v>
      </c>
      <c r="B63" s="18">
        <f>[5]SCF!C60</f>
        <v>23328575</v>
      </c>
      <c r="C63" s="18">
        <v>9731307</v>
      </c>
      <c r="D63" s="18">
        <f t="shared" ref="D63:D67" si="9">C63-B63</f>
        <v>-13597268</v>
      </c>
      <c r="E63" s="19">
        <f t="shared" ref="E63:E67" si="10">IFERROR(+D63/B63*100,0)</f>
        <v>-58.285891872949804</v>
      </c>
    </row>
    <row r="64" spans="1:5" x14ac:dyDescent="0.3">
      <c r="A64" s="24" t="s">
        <v>57</v>
      </c>
      <c r="B64" s="18">
        <f>[5]SCF!C61</f>
        <v>0</v>
      </c>
      <c r="C64" s="18">
        <v>0</v>
      </c>
      <c r="D64" s="18">
        <f t="shared" si="9"/>
        <v>0</v>
      </c>
      <c r="E64" s="19">
        <f t="shared" si="10"/>
        <v>0</v>
      </c>
    </row>
    <row r="65" spans="1:5" ht="15" customHeight="1" x14ac:dyDescent="0.3">
      <c r="A65" s="24" t="s">
        <v>58</v>
      </c>
      <c r="B65" s="18">
        <f>[5]SCF!C62</f>
        <v>2082576</v>
      </c>
      <c r="C65" s="18">
        <v>1006224</v>
      </c>
      <c r="D65" s="18">
        <f t="shared" si="9"/>
        <v>-1076352</v>
      </c>
      <c r="E65" s="19">
        <f t="shared" si="10"/>
        <v>-51.683684052826884</v>
      </c>
    </row>
    <row r="66" spans="1:5" ht="15" customHeight="1" x14ac:dyDescent="0.3">
      <c r="A66" s="24" t="s">
        <v>59</v>
      </c>
      <c r="B66" s="18">
        <f>[5]SCF!C63</f>
        <v>0</v>
      </c>
      <c r="C66" s="18">
        <v>0</v>
      </c>
      <c r="D66" s="18">
        <f t="shared" si="9"/>
        <v>0</v>
      </c>
      <c r="E66" s="19">
        <f t="shared" si="10"/>
        <v>0</v>
      </c>
    </row>
    <row r="67" spans="1:5" ht="15" customHeight="1" x14ac:dyDescent="0.3">
      <c r="A67" s="24" t="s">
        <v>60</v>
      </c>
      <c r="B67" s="18">
        <f>[5]SCF!C64</f>
        <v>0</v>
      </c>
      <c r="C67" s="18">
        <v>0</v>
      </c>
      <c r="D67" s="18">
        <f t="shared" si="9"/>
        <v>0</v>
      </c>
      <c r="E67" s="19">
        <f t="shared" si="10"/>
        <v>0</v>
      </c>
    </row>
    <row r="68" spans="1:5" ht="15" customHeight="1" x14ac:dyDescent="0.3">
      <c r="A68" s="30" t="s">
        <v>61</v>
      </c>
      <c r="B68" s="15">
        <f>+B63+B64+B65+B66+B67</f>
        <v>25411151</v>
      </c>
      <c r="C68" s="31">
        <v>10737531</v>
      </c>
      <c r="D68" s="31">
        <f t="shared" ref="D68" si="11">+C68-B68</f>
        <v>-14673620</v>
      </c>
      <c r="E68" s="32">
        <f t="shared" ref="E68" si="12">+D68/B68*100</f>
        <v>-57.744806600850154</v>
      </c>
    </row>
    <row r="69" spans="1:5" ht="15" customHeight="1" x14ac:dyDescent="0.3">
      <c r="A69" s="10" t="s">
        <v>62</v>
      </c>
      <c r="B69" s="11" t="s">
        <v>9</v>
      </c>
      <c r="C69" s="12" t="s">
        <v>9</v>
      </c>
      <c r="D69" s="11" t="s">
        <v>9</v>
      </c>
      <c r="E69" s="13" t="s">
        <v>9</v>
      </c>
    </row>
    <row r="70" spans="1:5" ht="15" customHeight="1" x14ac:dyDescent="0.3">
      <c r="A70" s="14" t="s">
        <v>63</v>
      </c>
      <c r="B70" s="15">
        <f>[5]SCF!C67</f>
        <v>17195845</v>
      </c>
      <c r="C70" s="15">
        <v>6140938.54</v>
      </c>
      <c r="D70" s="15">
        <f t="shared" ref="D70:D82" si="13">+C70-B70</f>
        <v>-11054906.460000001</v>
      </c>
      <c r="E70" s="16">
        <f t="shared" ref="E70:E82" si="14">+D70/B70*100</f>
        <v>-64.288242072430876</v>
      </c>
    </row>
    <row r="71" spans="1:5" ht="15" customHeight="1" x14ac:dyDescent="0.3">
      <c r="A71" s="17" t="s">
        <v>14</v>
      </c>
      <c r="B71" s="18">
        <f>[5]SCF!C68</f>
        <v>17195845</v>
      </c>
      <c r="C71" s="18">
        <v>4643133.93</v>
      </c>
      <c r="D71" s="18">
        <f t="shared" si="13"/>
        <v>-12552711.07</v>
      </c>
      <c r="E71" s="19">
        <f t="shared" ref="E71:E81" si="15">IFERROR(+D71/B71*100,0)</f>
        <v>-72.99851254765322</v>
      </c>
    </row>
    <row r="72" spans="1:5" ht="15" customHeight="1" x14ac:dyDescent="0.3">
      <c r="A72" s="17" t="s">
        <v>15</v>
      </c>
      <c r="B72" s="18">
        <f>[5]SCF!C69</f>
        <v>0</v>
      </c>
      <c r="C72" s="18">
        <v>44269.919999999998</v>
      </c>
      <c r="D72" s="18">
        <f t="shared" si="13"/>
        <v>44269.919999999998</v>
      </c>
      <c r="E72" s="19">
        <f t="shared" si="15"/>
        <v>0</v>
      </c>
    </row>
    <row r="73" spans="1:5" ht="15" customHeight="1" x14ac:dyDescent="0.3">
      <c r="A73" s="17" t="s">
        <v>16</v>
      </c>
      <c r="B73" s="18">
        <f>[5]SCF!C70</f>
        <v>0</v>
      </c>
      <c r="C73" s="18">
        <v>3413.04</v>
      </c>
      <c r="D73" s="18">
        <f t="shared" si="13"/>
        <v>3413.04</v>
      </c>
      <c r="E73" s="19">
        <f t="shared" si="15"/>
        <v>0</v>
      </c>
    </row>
    <row r="74" spans="1:5" ht="15" customHeight="1" x14ac:dyDescent="0.3">
      <c r="A74" s="17" t="s">
        <v>64</v>
      </c>
      <c r="B74" s="18">
        <f>[5]SCF!C71</f>
        <v>0</v>
      </c>
      <c r="C74" s="18">
        <v>335661.66</v>
      </c>
      <c r="D74" s="18">
        <f t="shared" si="13"/>
        <v>335661.66</v>
      </c>
      <c r="E74" s="19">
        <f t="shared" si="15"/>
        <v>0</v>
      </c>
    </row>
    <row r="75" spans="1:5" ht="15" customHeight="1" x14ac:dyDescent="0.3">
      <c r="A75" s="17" t="s">
        <v>18</v>
      </c>
      <c r="B75" s="18">
        <f>[5]SCF!C72</f>
        <v>0</v>
      </c>
      <c r="C75" s="18">
        <v>1114459.99</v>
      </c>
      <c r="D75" s="18">
        <f t="shared" si="13"/>
        <v>1114459.99</v>
      </c>
      <c r="E75" s="19">
        <f t="shared" si="15"/>
        <v>0</v>
      </c>
    </row>
    <row r="76" spans="1:5" ht="15" customHeight="1" x14ac:dyDescent="0.3">
      <c r="A76" s="17" t="s">
        <v>19</v>
      </c>
      <c r="B76" s="18">
        <f>[5]SCF!C73</f>
        <v>0</v>
      </c>
      <c r="C76" s="18">
        <v>0</v>
      </c>
      <c r="D76" s="18">
        <f t="shared" si="13"/>
        <v>0</v>
      </c>
      <c r="E76" s="19">
        <f t="shared" si="15"/>
        <v>0</v>
      </c>
    </row>
    <row r="77" spans="1:5" x14ac:dyDescent="0.3">
      <c r="A77" s="24" t="s">
        <v>65</v>
      </c>
      <c r="B77" s="18">
        <f>[5]SCF!C74</f>
        <v>4887635</v>
      </c>
      <c r="C77" s="18">
        <v>105064.59</v>
      </c>
      <c r="D77" s="18">
        <f t="shared" ref="D77:D81" si="16">C77-B77</f>
        <v>-4782570.41</v>
      </c>
      <c r="E77" s="19">
        <f t="shared" si="15"/>
        <v>-97.850400244699131</v>
      </c>
    </row>
    <row r="78" spans="1:5" x14ac:dyDescent="0.3">
      <c r="A78" s="24" t="s">
        <v>66</v>
      </c>
      <c r="B78" s="18">
        <f>[5]SCF!C75</f>
        <v>71278043</v>
      </c>
      <c r="C78" s="18">
        <v>21913224.530000001</v>
      </c>
      <c r="D78" s="18">
        <f t="shared" si="16"/>
        <v>-49364818.469999999</v>
      </c>
      <c r="E78" s="19">
        <f t="shared" si="15"/>
        <v>-69.256697283341524</v>
      </c>
    </row>
    <row r="79" spans="1:5" ht="15" customHeight="1" x14ac:dyDescent="0.3">
      <c r="A79" s="24" t="s">
        <v>67</v>
      </c>
      <c r="B79" s="18">
        <f>[5]SCF!C76</f>
        <v>0</v>
      </c>
      <c r="C79" s="18">
        <v>0</v>
      </c>
      <c r="D79" s="18">
        <f t="shared" si="16"/>
        <v>0</v>
      </c>
      <c r="E79" s="19">
        <f t="shared" si="15"/>
        <v>0</v>
      </c>
    </row>
    <row r="80" spans="1:5" x14ac:dyDescent="0.3">
      <c r="A80" s="24" t="s">
        <v>68</v>
      </c>
      <c r="B80" s="18">
        <f>[5]SCF!C77</f>
        <v>3773965</v>
      </c>
      <c r="C80" s="18">
        <v>1091293.75</v>
      </c>
      <c r="D80" s="18">
        <f t="shared" si="16"/>
        <v>-2682671.25</v>
      </c>
      <c r="E80" s="19">
        <f t="shared" si="15"/>
        <v>-71.083628226546878</v>
      </c>
    </row>
    <row r="81" spans="1:5" x14ac:dyDescent="0.3">
      <c r="A81" s="24" t="s">
        <v>69</v>
      </c>
      <c r="B81" s="18">
        <f>[5]SCF!C78</f>
        <v>0</v>
      </c>
      <c r="C81" s="18">
        <v>0</v>
      </c>
      <c r="D81" s="18">
        <f t="shared" si="16"/>
        <v>0</v>
      </c>
      <c r="E81" s="19">
        <f t="shared" si="15"/>
        <v>0</v>
      </c>
    </row>
    <row r="82" spans="1:5" ht="15" customHeight="1" x14ac:dyDescent="0.3">
      <c r="A82" s="30" t="s">
        <v>70</v>
      </c>
      <c r="B82" s="15">
        <f>+B70+B77+B78+B79+B80+B81</f>
        <v>97135488</v>
      </c>
      <c r="C82" s="31">
        <v>29250521.41</v>
      </c>
      <c r="D82" s="31">
        <f t="shared" si="13"/>
        <v>-67884966.590000004</v>
      </c>
      <c r="E82" s="32">
        <f t="shared" si="14"/>
        <v>-69.88688479127218</v>
      </c>
    </row>
    <row r="83" spans="1:5" ht="15" customHeight="1" x14ac:dyDescent="0.3">
      <c r="A83" s="10" t="s">
        <v>71</v>
      </c>
      <c r="B83" s="11" t="s">
        <v>9</v>
      </c>
      <c r="C83" s="12" t="s">
        <v>9</v>
      </c>
      <c r="D83" s="11" t="s">
        <v>9</v>
      </c>
      <c r="E83" s="13" t="s">
        <v>9</v>
      </c>
    </row>
    <row r="84" spans="1:5" ht="15" customHeight="1" x14ac:dyDescent="0.3">
      <c r="A84" s="24" t="s">
        <v>72</v>
      </c>
      <c r="B84" s="18">
        <f>[5]SCF!C81</f>
        <v>0</v>
      </c>
      <c r="C84" s="18">
        <v>0</v>
      </c>
      <c r="D84" s="18">
        <f t="shared" ref="D84:D88" si="17">+C84-B84</f>
        <v>0</v>
      </c>
      <c r="E84" s="19">
        <f t="shared" ref="E84:E86" si="18">IFERROR(+D84/B84*100,0)</f>
        <v>0</v>
      </c>
    </row>
    <row r="85" spans="1:5" ht="15" customHeight="1" x14ac:dyDescent="0.3">
      <c r="A85" s="24" t="s">
        <v>73</v>
      </c>
      <c r="B85" s="18">
        <f>[5]SCF!C82</f>
        <v>89007569</v>
      </c>
      <c r="C85" s="18">
        <v>17820150.23</v>
      </c>
      <c r="D85" s="18">
        <f t="shared" si="17"/>
        <v>-71187418.769999996</v>
      </c>
      <c r="E85" s="19">
        <f t="shared" si="18"/>
        <v>-79.979061971684672</v>
      </c>
    </row>
    <row r="86" spans="1:5" ht="15" customHeight="1" x14ac:dyDescent="0.3">
      <c r="A86" s="24" t="s">
        <v>74</v>
      </c>
      <c r="B86" s="18">
        <f>[5]SCF!C83</f>
        <v>28646225</v>
      </c>
      <c r="C86" s="18">
        <v>7085119.1899999995</v>
      </c>
      <c r="D86" s="18">
        <f t="shared" si="17"/>
        <v>-21561105.810000002</v>
      </c>
      <c r="E86" s="19">
        <f t="shared" si="18"/>
        <v>-75.266831179326431</v>
      </c>
    </row>
    <row r="87" spans="1:5" ht="15" customHeight="1" x14ac:dyDescent="0.3">
      <c r="A87" s="30" t="s">
        <v>75</v>
      </c>
      <c r="B87" s="33">
        <f>+B84+B85+B86</f>
        <v>117653794</v>
      </c>
      <c r="C87" s="31">
        <v>24905269.420000002</v>
      </c>
      <c r="D87" s="31">
        <f t="shared" si="17"/>
        <v>-92748524.579999998</v>
      </c>
      <c r="E87" s="32">
        <f>+D87/B87*100</f>
        <v>-78.831732855125779</v>
      </c>
    </row>
    <row r="88" spans="1:5" ht="18" customHeight="1" x14ac:dyDescent="0.3">
      <c r="A88" s="25" t="s">
        <v>76</v>
      </c>
      <c r="B88" s="27">
        <f>+B45+B46+B68+B82+B87</f>
        <v>910378543</v>
      </c>
      <c r="C88" s="27">
        <v>323848170.87</v>
      </c>
      <c r="D88" s="27">
        <f t="shared" si="17"/>
        <v>-586530372.13</v>
      </c>
      <c r="E88" s="28">
        <f>+D88/B88*100</f>
        <v>-64.427086582817225</v>
      </c>
    </row>
    <row r="89" spans="1:5" x14ac:dyDescent="0.3">
      <c r="A89" s="29" t="s">
        <v>9</v>
      </c>
      <c r="B89" s="3"/>
      <c r="C89" s="3"/>
      <c r="D89" s="3"/>
      <c r="E89" s="3"/>
    </row>
    <row r="90" spans="1:5" ht="15" customHeight="1" x14ac:dyDescent="0.3">
      <c r="A90" s="10" t="s">
        <v>77</v>
      </c>
      <c r="B90" s="11" t="s">
        <v>9</v>
      </c>
      <c r="C90" s="12" t="s">
        <v>9</v>
      </c>
      <c r="D90" s="11" t="s">
        <v>9</v>
      </c>
      <c r="E90" s="13" t="s">
        <v>9</v>
      </c>
    </row>
    <row r="91" spans="1:5" x14ac:dyDescent="0.3">
      <c r="A91" s="24" t="s">
        <v>78</v>
      </c>
      <c r="B91" s="18">
        <f>[5]SCF!C88</f>
        <v>0</v>
      </c>
      <c r="C91" s="18">
        <v>0</v>
      </c>
      <c r="D91" s="18">
        <f t="shared" ref="D91:D98" si="19">+C91-B91</f>
        <v>0</v>
      </c>
      <c r="E91" s="19">
        <f>IFERROR(+D91/B91*100,0)</f>
        <v>0</v>
      </c>
    </row>
    <row r="92" spans="1:5" ht="15" customHeight="1" x14ac:dyDescent="0.3">
      <c r="A92" s="24" t="s">
        <v>79</v>
      </c>
      <c r="B92" s="18">
        <f>[5]SCF!C89</f>
        <v>0</v>
      </c>
      <c r="C92" s="18">
        <v>0</v>
      </c>
      <c r="D92" s="18">
        <f t="shared" si="19"/>
        <v>0</v>
      </c>
      <c r="E92" s="19">
        <f t="shared" ref="E92:E97" si="20">IFERROR(+D92/B92*100,0)</f>
        <v>0</v>
      </c>
    </row>
    <row r="93" spans="1:5" ht="15" customHeight="1" x14ac:dyDescent="0.3">
      <c r="A93" s="24" t="s">
        <v>80</v>
      </c>
      <c r="B93" s="18">
        <f>[5]SCF!C90</f>
        <v>15600000</v>
      </c>
      <c r="C93" s="18">
        <v>7800000</v>
      </c>
      <c r="D93" s="18">
        <f t="shared" si="19"/>
        <v>-7800000</v>
      </c>
      <c r="E93" s="19">
        <f t="shared" si="20"/>
        <v>-50</v>
      </c>
    </row>
    <row r="94" spans="1:5" ht="15" customHeight="1" x14ac:dyDescent="0.3">
      <c r="A94" s="24" t="s">
        <v>81</v>
      </c>
      <c r="B94" s="18">
        <f>[5]SCF!C91</f>
        <v>0</v>
      </c>
      <c r="C94" s="18">
        <v>0</v>
      </c>
      <c r="D94" s="18">
        <f t="shared" si="19"/>
        <v>0</v>
      </c>
      <c r="E94" s="19">
        <f t="shared" si="20"/>
        <v>0</v>
      </c>
    </row>
    <row r="95" spans="1:5" ht="15" customHeight="1" x14ac:dyDescent="0.3">
      <c r="A95" s="24" t="s">
        <v>82</v>
      </c>
      <c r="B95" s="18">
        <f>[5]SCF!C92</f>
        <v>0</v>
      </c>
      <c r="C95" s="18">
        <v>0</v>
      </c>
      <c r="D95" s="18">
        <f t="shared" si="19"/>
        <v>0</v>
      </c>
      <c r="E95" s="19">
        <f t="shared" si="20"/>
        <v>0</v>
      </c>
    </row>
    <row r="96" spans="1:5" ht="15" customHeight="1" x14ac:dyDescent="0.3">
      <c r="A96" s="24" t="s">
        <v>83</v>
      </c>
      <c r="B96" s="18">
        <f>[5]SCF!C93</f>
        <v>0</v>
      </c>
      <c r="C96" s="18">
        <v>0</v>
      </c>
      <c r="D96" s="18">
        <f t="shared" si="19"/>
        <v>0</v>
      </c>
      <c r="E96" s="19">
        <f t="shared" si="20"/>
        <v>0</v>
      </c>
    </row>
    <row r="97" spans="1:5" x14ac:dyDescent="0.3">
      <c r="A97" s="24" t="s">
        <v>84</v>
      </c>
      <c r="B97" s="18">
        <f>[5]SCF!C94</f>
        <v>0</v>
      </c>
      <c r="C97" s="18">
        <v>0</v>
      </c>
      <c r="D97" s="18">
        <f t="shared" si="19"/>
        <v>0</v>
      </c>
      <c r="E97" s="19">
        <f t="shared" si="20"/>
        <v>0</v>
      </c>
    </row>
    <row r="98" spans="1:5" ht="15" customHeight="1" x14ac:dyDescent="0.3">
      <c r="A98" s="30" t="s">
        <v>85</v>
      </c>
      <c r="B98" s="33">
        <f>SUM(B91:B97)</f>
        <v>15600000</v>
      </c>
      <c r="C98" s="31">
        <v>7800000</v>
      </c>
      <c r="D98" s="31">
        <f t="shared" si="19"/>
        <v>-7800000</v>
      </c>
      <c r="E98" s="32">
        <f t="shared" ref="E98" si="21">+D98/B98*100</f>
        <v>-50</v>
      </c>
    </row>
    <row r="99" spans="1:5" ht="15" customHeight="1" x14ac:dyDescent="0.3">
      <c r="A99" s="34" t="s">
        <v>86</v>
      </c>
      <c r="B99" s="35">
        <f>+B42-B88-B98</f>
        <v>49191418</v>
      </c>
      <c r="C99" s="36">
        <v>28645943.719999969</v>
      </c>
      <c r="D99" s="37" t="s">
        <v>9</v>
      </c>
      <c r="E99" s="38" t="s">
        <v>9</v>
      </c>
    </row>
    <row r="100" spans="1:5" ht="15" customHeight="1" x14ac:dyDescent="0.3">
      <c r="A100" s="39" t="s">
        <v>87</v>
      </c>
      <c r="B100" s="18">
        <f>[5]SCF!$C$97</f>
        <v>57157046</v>
      </c>
      <c r="C100" s="18">
        <v>69000127.459999993</v>
      </c>
      <c r="D100" s="40" t="s">
        <v>9</v>
      </c>
      <c r="E100" s="41" t="s">
        <v>9</v>
      </c>
    </row>
    <row r="101" spans="1:5" ht="15" customHeight="1" x14ac:dyDescent="0.3">
      <c r="A101" s="34" t="s">
        <v>88</v>
      </c>
      <c r="B101" s="35">
        <f>B99+B100</f>
        <v>106348464</v>
      </c>
      <c r="C101" s="36">
        <v>97646071.179999962</v>
      </c>
      <c r="D101" s="42" t="s">
        <v>9</v>
      </c>
      <c r="E101" s="43" t="s">
        <v>9</v>
      </c>
    </row>
  </sheetData>
  <mergeCells count="7">
    <mergeCell ref="A89:E89"/>
    <mergeCell ref="A2:A11"/>
    <mergeCell ref="B2:D2"/>
    <mergeCell ref="E4:E7"/>
    <mergeCell ref="B7:D8"/>
    <mergeCell ref="B9:C10"/>
    <mergeCell ref="A43:E43"/>
  </mergeCells>
  <pageMargins left="0.7" right="0.7" top="0" bottom="0.39237" header="0" footer="0"/>
  <pageSetup paperSize="5" orientation="landscape" horizontalDpi="300" verticalDpi="300" r:id="rId1"/>
  <headerFooter alignWithMargins="0">
    <oddFooter>&amp;L&amp;"Segoe UI,Bold"&amp;8 Last Refresh Date: Jan 31, 2020 &amp;R&amp;"Segoe UI,Bold"&amp;8 Page 1 of 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BATELEC I</vt:lpstr>
      <vt:lpstr>BATELEC II</vt:lpstr>
      <vt:lpstr>FLECO</vt:lpstr>
      <vt:lpstr>QUEZELCO I</vt:lpstr>
      <vt:lpstr>QUEZELCO II</vt:lpstr>
      <vt:lpstr>'BATELEC I'!Print_Titles</vt:lpstr>
      <vt:lpstr>'BATELEC II'!Print_Titles</vt:lpstr>
      <vt:lpstr>FLECO!Print_Titles</vt:lpstr>
      <vt:lpstr>'QUEZELCO I'!Print_Titles</vt:lpstr>
      <vt:lpstr>'QUEZELCO II'!Print_Titles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Juvee Gail D. Sagun</dc:creator>
  <cp:lastModifiedBy>Juvee Gail D. Sagun</cp:lastModifiedBy>
  <dcterms:created xsi:type="dcterms:W3CDTF">2024-03-07T07:35:13Z</dcterms:created>
  <dcterms:modified xsi:type="dcterms:W3CDTF">2024-03-07T07:58:14Z</dcterms:modified>
</cp:coreProperties>
</file>